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" sheetId="2" r:id="rId1"/>
    <sheet name="地下室" sheetId="1" r:id="rId2"/>
    <sheet name="地上" sheetId="3" r:id="rId3"/>
    <sheet name="室外" sheetId="4" r:id="rId4"/>
  </sheets>
  <externalReferences>
    <externalReference r:id="rId5"/>
    <externalReference r:id="rId6"/>
    <externalReference r:id="rId7"/>
  </externalReferences>
  <definedNames>
    <definedName name="\M">'[1]#REF!'!$W$46</definedName>
    <definedName name="\P">'[2]#REF!'!#REF!</definedName>
    <definedName name="___A99999">#REF!</definedName>
    <definedName name="___BSD1">[3]BAU!$C$4:$N$88</definedName>
    <definedName name="___CPD1">[3]BAU!#REF!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<sst xmlns="http://schemas.openxmlformats.org/spreadsheetml/2006/main" count="1687" uniqueCount="548">
  <si>
    <t>施工费汇总表</t>
  </si>
  <si>
    <t>序号</t>
  </si>
  <si>
    <t>专业系统</t>
  </si>
  <si>
    <t>费用</t>
  </si>
  <si>
    <t>备注</t>
  </si>
  <si>
    <t>机房工程设备</t>
  </si>
  <si>
    <t>机房装修</t>
  </si>
  <si>
    <t>机房防雷</t>
  </si>
  <si>
    <t>机房照明</t>
  </si>
  <si>
    <t>综合布线系统</t>
  </si>
  <si>
    <t>视频监控系统</t>
  </si>
  <si>
    <t>出入口控制系统</t>
  </si>
  <si>
    <t>电梯五方通话系统</t>
  </si>
  <si>
    <t>紧急呼叫系统</t>
  </si>
  <si>
    <t>UPS配电系统</t>
  </si>
  <si>
    <t>能耗管理系统</t>
  </si>
  <si>
    <t>智能照明系统</t>
  </si>
  <si>
    <t>建筑设备监控系统</t>
  </si>
  <si>
    <t>电力监控系统</t>
  </si>
  <si>
    <t>室外智能化</t>
  </si>
  <si>
    <t>超高增加费</t>
  </si>
  <si>
    <t>光纤入户</t>
  </si>
  <si>
    <t>室分</t>
  </si>
  <si>
    <t>小计（不含税）</t>
  </si>
  <si>
    <t>税额（3%）</t>
  </si>
  <si>
    <t>含税总价</t>
  </si>
  <si>
    <t>综合布线系统工程量清单</t>
  </si>
  <si>
    <t>项目名称</t>
  </si>
  <si>
    <t>项目特征</t>
  </si>
  <si>
    <t>规格参数</t>
  </si>
  <si>
    <t>单位</t>
  </si>
  <si>
    <t>工程量</t>
  </si>
  <si>
    <t>不含税施工单价</t>
  </si>
  <si>
    <t>施工合计</t>
  </si>
  <si>
    <t>地上部分</t>
  </si>
  <si>
    <t>一、机房部分（智能化机房）</t>
  </si>
  <si>
    <t>机房设备</t>
  </si>
  <si>
    <t>42U机柜</t>
  </si>
  <si>
    <t>1.名称:42U 机柜
2.设备供应及安装
3.接线、单体及系统联合调试
4.满足设计及施工规范所需的一切内容
5.技术参数：详细以设计图纸要求及智能化系统招标技术要求为准</t>
  </si>
  <si>
    <t>600*960*2000mm</t>
  </si>
  <si>
    <t>台</t>
  </si>
  <si>
    <t>42U机柜承重底座</t>
  </si>
  <si>
    <t>1.名称:42U机柜承重底座
2.设备供应及安装
3.接线、单体及系统联合调试
4.满足设计及施工规范所需的一切内容
5.技术参数：详细以设计图纸要求及智能化系统招标技术要求为准</t>
  </si>
  <si>
    <t>600*960*300mm</t>
  </si>
  <si>
    <t>机柜PDU</t>
  </si>
  <si>
    <t>1.名称:机柜PDU
2.满足设计及施工规范所需的一切内容</t>
  </si>
  <si>
    <t>8位机架式防雷插座/PDU插座</t>
  </si>
  <si>
    <t>蓄电池</t>
  </si>
  <si>
    <t>1、标称电压：12V
2：额定容量：200Ah（C10，1.8V/单体、25℃）
3、尺寸：522*240*222mm
4、重量：57Kg±3%
5、内阻：约3.0mΩ（荷电状态25℃）
6、短路电流：4000A
7、自放电：≤3%/月（25℃）
8、适用温度范围：-20℃~50℃
9、设计寿命：10年
10、执行标准：YD/T799-2010
11、均充电压：2.35V/单体（25℃）
12、浮充电压V/单体：2.25V/单体（25℃）
13、温度补偿系数：-4mV/℃·单体
14、最大充电电流 ：20A</t>
  </si>
  <si>
    <t>蓄电池 12V 200H</t>
  </si>
  <si>
    <t>节</t>
  </si>
  <si>
    <t>电池柜</t>
  </si>
  <si>
    <t>电池柜承重底座</t>
  </si>
  <si>
    <t>1.名称:电池柜承重底座
2.设备供应及安装
3.接线、单体及系统联合调试
4.满足设计及施工规范所需的一切内容
5.技术参数：详细以设计图纸要求及智能化系统招标技术要求为准</t>
  </si>
  <si>
    <t>40KVA UPS主机</t>
  </si>
  <si>
    <t>智能化机房UPS电源总配电箱</t>
  </si>
  <si>
    <t>24口ODF光纤配线架</t>
  </si>
  <si>
    <t>BA、能耗、智能
照明、电力监控
服务器*1</t>
  </si>
  <si>
    <t>流媒体/录像
服务器*1</t>
  </si>
  <si>
    <t>[项目特征]：
1.流媒体服务器
[工作内容]：
1.供应安装
2.按照图纸及规范要求完成本工作所需的一切工作内容</t>
  </si>
  <si>
    <t>2U双路标准机架式服务器
CPU：配置1颗intel至强4210R处理器，核数≥10核，主频≥2.4GHz
内存：配置64G DDR4，16根内存插槽，最大支持扩展至2TB内存
硬盘：配置4块600G 10K 2.5寸 SAS硬盘； 最高支持12块3.5寸(兼容2.5寸)热插拔SAS/SATA硬盘，支持可选2块后置热插拔2.5寸硬盘
阵列卡：配置SAS+HBA卡，支持RAID 0/1/10 ;
PCIE扩展：支持6个PCIE扩展插槽
网口：板载2个千兆电口； 支持选配10GbE、25GbE SFP+等多种网络接口
其他接口：1个RJ45管理接口，后置2个USB 3.0接口，前置2个USB2.0接口，1个VGA接口
电源：标配550W（1+1）高效铂金CRPS冗余电源
机箱规格：87.8mm(高)x 448mm(宽)x729.8mm(深)
设备重量：约26KG（含导轨）</t>
  </si>
  <si>
    <t>综合管理平台*1</t>
  </si>
  <si>
    <t>36盘位存储服务器*1</t>
  </si>
  <si>
    <t>36*8T
录像存储90天</t>
  </si>
  <si>
    <t>核心交换机</t>
  </si>
  <si>
    <t>光纤熔纤及测试</t>
  </si>
  <si>
    <t>1.名称及型号:光纤熔纤及测试
2.符合设计规范及要求，按照图纸及规范要求完成本工作所需的一切工作内容</t>
  </si>
  <si>
    <t>芯</t>
  </si>
  <si>
    <t>千兆光模块</t>
  </si>
  <si>
    <t>1.名称:千兆光模块（单模）
2.设备供应及安装
3.接线、单体及系统联合调试
4.满足设计及施工规范所需的一切内容
5.技术参数：详细以设计图纸要求及智能化系统招标技术要求为准</t>
  </si>
  <si>
    <t>1000BASE-LX mini GBIC转换模块（1310nm），10km</t>
  </si>
  <si>
    <t>个</t>
  </si>
  <si>
    <t>双芯光纤跳线*1</t>
  </si>
  <si>
    <t>条</t>
  </si>
  <si>
    <t>装饰工程</t>
  </si>
  <si>
    <t>地面处理</t>
  </si>
  <si>
    <t>1.名称:地面处理                       
2.技术参数:水泥砂浆面层抹平                              3.其他:满足设计要求及相关验收规范</t>
  </si>
  <si>
    <t>水泥砂浆面层抹平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</si>
  <si>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</si>
  <si>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地面防尘漆</t>
  </si>
  <si>
    <t>1.名称:地面防尘漆                      
2.技术参数:防尘漆                               3.其他:满足设计要求及相关验收规范</t>
  </si>
  <si>
    <t>地面防尘漆，灰色</t>
  </si>
  <si>
    <t xml:space="preserve">防静电活动地板   </t>
  </si>
  <si>
    <t>1.名称:防静电活动地板                        2.技术参数:尺寸600*600*35            
无边，防静电HPL板贴面，含支架              3.其他:满足设计要求及相关验收规范</t>
  </si>
  <si>
    <t>尺寸600*600*35 ，支架可调</t>
  </si>
  <si>
    <t>不锈钢踢脚线</t>
  </si>
  <si>
    <t>1.名称:不锈钢踢脚线
2.满足设计及施工规范所需的一切内容</t>
  </si>
  <si>
    <t>10mm不锈钢踢脚线</t>
  </si>
  <si>
    <t>m</t>
  </si>
  <si>
    <t>墙面处理</t>
  </si>
  <si>
    <t>1.名称:墙面处理                       
2.技术参数:墙面刷腻子刷白处理             3.其他:满足设计要求及相关验收规范</t>
  </si>
  <si>
    <t>墙面水泥、防尘漆</t>
  </si>
  <si>
    <t>天花防尘漆</t>
  </si>
  <si>
    <t>1.名称:天花防尘漆                  
2.技术参数:防尘、防潮处理，按图施工                                3.其他:满足设计要求及相关验收规范</t>
  </si>
  <si>
    <t>墙面刷腻子刷白处理</t>
  </si>
  <si>
    <t>微孔铝板天花</t>
  </si>
  <si>
    <t>1.名称:微孔铝板天花      
2.技术参数:600*600*0.8 轻钢龙骨吊顶平面                      
3.其他:满足设计要求及相关验收规范</t>
  </si>
  <si>
    <t>600*600*0.8，含配件</t>
  </si>
  <si>
    <t>天花压边条</t>
  </si>
  <si>
    <t>防雷接地</t>
  </si>
  <si>
    <t>专用接地线BV-6mm2</t>
  </si>
  <si>
    <t>1.名称:专用接地线BVR-6mm2
2.规格型号：综合考虑
3.满足设计及施工规范所需的一切内容</t>
  </si>
  <si>
    <t>专用接地线BVR-6mm2</t>
  </si>
  <si>
    <t>专用接地线BV-35mm2</t>
  </si>
  <si>
    <t>1.名称:专用接地线BV-35mm2
2.规格型号：综合考虑
3.满足设计及施工规范所需的一切内容</t>
  </si>
  <si>
    <t>紫铜带30*3mm</t>
  </si>
  <si>
    <t>1.名称:紫铜带30*3mm
2.规格型号：综合考虑
3.满足设计及施工规范所需的一切内容</t>
  </si>
  <si>
    <t>等电位连接器</t>
  </si>
  <si>
    <t>1.名称:等电位连接器
2.规格型号：综合考虑
3.满足设计及施工规范所需的一切内容</t>
  </si>
  <si>
    <t>套</t>
  </si>
  <si>
    <t>防浪涌保护器</t>
  </si>
  <si>
    <t>图纸没标</t>
  </si>
  <si>
    <t>汇流排固定桩</t>
  </si>
  <si>
    <t>LED平板灯 600*600  32W</t>
  </si>
  <si>
    <t>两位开关面板</t>
  </si>
  <si>
    <t xml:space="preserve">BYJ-2.5 </t>
  </si>
  <si>
    <t>JDG25</t>
  </si>
  <si>
    <t>超高</t>
  </si>
  <si>
    <t>墙面开槽及恢复</t>
  </si>
  <si>
    <t>二、综合布线</t>
  </si>
  <si>
    <t xml:space="preserve"> 15U壁挂机柜</t>
  </si>
  <si>
    <t>1.名称及型号:15U壁挂机柜
2.技术参数：成套柜体供应安装 ，柜内接线，防雷接地措施，综合考虑箱体摆放位置、安装方式、底架及其他相关工作              
3.符合设计规范及要求，按照图纸及规范要求完成本工作所需的一切工作内容</t>
  </si>
  <si>
    <t>600*600*720mm</t>
  </si>
  <si>
    <t>UPS楼层配电箱</t>
  </si>
  <si>
    <t>理线架</t>
  </si>
  <si>
    <t>1.名称及型号:理线架
2.技术参数：理线架
3.符合设计规范及要求，按照图纸及规范要求完成本工作所需的一切工作内容</t>
  </si>
  <si>
    <t>理线架，1U</t>
  </si>
  <si>
    <t>24口RJ45配线架</t>
  </si>
  <si>
    <t>1.名称:24口RJ45配线架
2.技术参数:24口RJ45配线架           3.其他:满足设计要求及相关验收规范</t>
  </si>
  <si>
    <t>机柜8位PDU</t>
  </si>
  <si>
    <t>1.名称:机柜8位PDU
2.满足设计及施工规范所需的一切内容</t>
  </si>
  <si>
    <t>12口光纤配线架</t>
  </si>
  <si>
    <t>1.名称:12口光纤配线架
2.技术参数:12口光纤配线架          3.其他:满足设计要求及相关验收规范</t>
  </si>
  <si>
    <t>尾纤</t>
  </si>
  <si>
    <t>1.5米一条</t>
  </si>
  <si>
    <t>光纤熔接</t>
  </si>
  <si>
    <t>24口交换机*1</t>
  </si>
  <si>
    <t>16口POE交换机</t>
  </si>
  <si>
    <t>16口交换机</t>
  </si>
  <si>
    <t>8口POE交换机</t>
  </si>
  <si>
    <t>8口交换机</t>
  </si>
  <si>
    <t>配线</t>
  </si>
  <si>
    <t>1.名称：单模光缆
2.规格：4芯 
3.工作内容：桥架/线管内敷设、附件安装、检查、测试、加垫套、做标记、封堵出口等
4.符合设计规范及要求，按照图纸及规范要求完成本工作所需的一切工作内容</t>
  </si>
  <si>
    <t>4芯单模光缆</t>
  </si>
  <si>
    <t>4芯单模光缆，超高</t>
  </si>
  <si>
    <t>1.名称：单模光缆
2.规格：8芯 
3.工作内容：桥架/线管内敷设、附件安装、检查、测试、加垫套、做标记、封堵出口等
4.符合设计规范及要求，按照图纸及规范要求完成本工作所需的一切工作内容</t>
  </si>
  <si>
    <t>8芯单模光缆</t>
  </si>
  <si>
    <r>
      <rPr>
        <sz val="10"/>
        <rFont val="宋体"/>
        <charset val="134"/>
      </rPr>
      <t>8芯单模光缆</t>
    </r>
    <r>
      <rPr>
        <sz val="10"/>
        <color rgb="FFFF0000"/>
        <rFont val="宋体"/>
        <charset val="134"/>
      </rPr>
      <t>，超高</t>
    </r>
  </si>
  <si>
    <t>配管</t>
  </si>
  <si>
    <r>
      <rPr>
        <sz val="10"/>
        <rFont val="宋体"/>
        <charset val="134"/>
      </rPr>
      <t>1.名称:配管
2.规格:JDG20-</t>
    </r>
    <r>
      <rPr>
        <sz val="10"/>
        <color rgb="FFFF0000"/>
        <rFont val="宋体"/>
        <charset val="134"/>
      </rPr>
      <t>SCE</t>
    </r>
    <r>
      <rPr>
        <sz val="10"/>
        <rFont val="宋体"/>
        <charset val="134"/>
      </rPr>
      <t xml:space="preserve">
3.配置形式:明敷
4.其他:满足设计要求及相关验收规范</t>
    </r>
  </si>
  <si>
    <t>JDG20，明敷</t>
  </si>
  <si>
    <t>JDG20，明敷，超高</t>
  </si>
  <si>
    <t>弱电桥架</t>
  </si>
  <si>
    <t>1.名称:弱电桥架
2.规格:50*50mm；
3.材质:热镀锌
4.其他:满足设计要求及相关验收规范</t>
  </si>
  <si>
    <t>50*50mm</t>
  </si>
  <si>
    <t>1.名称:弱电桥架
2.规格:150*50mm；
3.材质:热镀锌
4.其他:满足设计要求及相关验收规范</t>
  </si>
  <si>
    <t>150*50mm</t>
  </si>
  <si>
    <t>1.名称:弱电桥架
2.规格:100*100mm；
3.材质:热镀锌
4.其他:满足设计要求及相关验收规范</t>
  </si>
  <si>
    <t>100*100mm</t>
  </si>
  <si>
    <t>1.名称:弱电桥架
2.规格:200*100mm；
3.材质:热镀锌
4.其他:满足设计要求及相关验收规范</t>
  </si>
  <si>
    <t>200*100mm</t>
  </si>
  <si>
    <r>
      <rPr>
        <sz val="10"/>
        <rFont val="宋体"/>
        <charset val="134"/>
      </rPr>
      <t>200*100mm</t>
    </r>
    <r>
      <rPr>
        <sz val="10"/>
        <color rgb="FFFF0000"/>
        <rFont val="宋体"/>
        <charset val="134"/>
      </rPr>
      <t>，超高</t>
    </r>
  </si>
  <si>
    <t>1.名称:弱电桥架
2.规格:400*100mm；
3.材质:热镀锌
4.其他:满足设计要求及相关验收规范</t>
  </si>
  <si>
    <t>400*100mm</t>
  </si>
  <si>
    <t>铁构件</t>
  </si>
  <si>
    <t>1.材质:桥架支架制作安装
2.管架形式:铁构件制安
3.支吊架制作安装、防腐、刷油、涂刷防火涂料等:                                   4.其他:满足设计要求及相关验收规范</t>
  </si>
  <si>
    <t>kg</t>
  </si>
  <si>
    <t>套管</t>
  </si>
  <si>
    <t>DN50</t>
  </si>
  <si>
    <t>三、视频监控</t>
  </si>
  <si>
    <t>室内半球摄像机</t>
  </si>
  <si>
    <t>[项目特征]：
室内半球摄像机
[工作内容]：
1.供应安装
2.按照图纸及规范要求完成本工作所需的一切工作内容</t>
  </si>
  <si>
    <t xml:space="preserve">海康威视红外阵列海螺型网络摄像机，最高分辨率可达200万像素，并在此分辨率下可输出25 fps实时图像
 支持1个RJ45 10 M/100 M自适应以太网口，1个内置麦克风
移动侦测（支持人形检测）与异常侦测
适用于道路、仓库、地下停车场、酒吧、管道、园区等光线较暗或无光照环境且要求高清画质的场所
支持背光补偿，强光抑制，3D数字降噪，数字宽动态，适应不同环境
支持萤石平台，海康互联接入
支持ROI感兴趣区域增强编码
采用高效阵列红外灯，使用寿命长，红外照射最远可达30 m
符合IP66防尘防水设计，可靠性高
传感器类型：1/2.7" Progressive Scan CMOS
调节角度：水平：0°~360°，垂直：0°~75°，旋转：0°~360°
宽动态：数字宽动态
最低照度：彩色：0.01 Lux @（F1.2，AGC ON），0 Lux with IR 
焦距&amp;视场角：2.8mm，水平视场角：104.9°，垂直视场角：58.2°，对角视场角：123.2°
4mm，水平视场角：81.3°，垂直视场角：43.6°，对角视场角：96.9°
6 mm，水平视场角：50.9°，垂直视场角：29.3°，对角视场角：58.1°
8 mm，水平视场角：39.4°，垂直视场角：21.7°，对角视场角：45.6°
补光距离：最远可达30 m
补光灯类型：红外灯
防补光过曝：支持
红外波长范围：850 nm 
最大图像尺寸：1920 × 1080
视频压缩标准：主码流：H.265/H.264
子码流：H.265/H.264 
网络：1个RJ45 10 M/100 M自适应以太网口
音频：1个内置麦克风 
启动和工作温湿度：-30 °C~60 °C，湿度小于95%（无凝结）
供电方式：DC：12 V ± 25%，支持防反接保护
PoE：IEEE802.3af，CLASS 3
设备重量：285 g
产品尺寸：Ø110 × 93 mm
包装尺寸：145 × 145 × 128 mm
带包装重量：450 g
存储温湿度：-30 °C~60 °C，湿度小于95%（无凝结）
恢复出厂设置：支持客户端或浏览器恢复
电流及功耗：DC：12 V，0.42 A，最大功耗：5 W
PoE：IEEE802.3af ，CLASS 3，最大功耗：6.5 W
电源接口类型：Ø5.5 mm圆口 
防护：IP66 </t>
  </si>
  <si>
    <t>室内枪型摄像机</t>
  </si>
  <si>
    <t>[项目特征]：
室内枪型摄像机
[工作内容]：
1.供应安装
2.按照图纸及规范要求完成本工作所需的一切工作内容</t>
  </si>
  <si>
    <t xml:space="preserve">海康威视白光全彩筒型网络摄像机，最高分辨率可达200万像素，并在此分辨率下可输出25 fps实时图像
支持1个RJ45 10 M/100 M自适应以太网口，1个内置麦克风
移动侦测（支持人形检测）与异常侦测
支持背光补偿，强光抑制，3D数字降噪，数字宽动态，适应不同环境
适用于道路、仓库、地下停车场、酒吧、管道、园区等光线较暗或无光照环境且要求高清画质的场所
支持萤石平台，海康互联接入
支持ROI感兴趣区域增强编码
支持智能补光，实现彩色记录报警事件，可在白光补光/红外补光模式之间切换；白光最远可达30m，红外光最远可达30m
符合IP66防尘防水设计，可靠性高
传感器类型：1/2.7" Progressive Scan CMOS
最低照度：彩色：0.01 Lux @（F1.2，AGC ON），0 Lux with IR
宽动态：数字宽动态 
焦距&amp;视场角：4 mm，水平视场角：81.3°，垂直视场角：43.6°，对角视场角：96.9°
6 mm，水平视场角：50.9°，垂直视场角：29.3°，对角视场角：58.1°
8 mm，水平视场角：39.4°，垂直视场角：21.7°，对角视场角：45.6°
12 mm，水平视场角：24.6°，垂直视场角：13.9°，对角视场角：28.1° 
红外波长范围：850 nm
防补光过曝：支持
补光灯类型：红外灯/白光灯
补光距离：白光最远可达30m，红外光最远可达30米 
最大图像尺寸：1920 × 1080
视频压缩标准：主码流：H.265/H.264
子码流：H.265/H.264 
音频：1个内置麦克风
网络：1个RJ45 10 M/100 M自适应以太网口 
启动及工作温湿度：-30 °C~60 °C，湿度小于95%（无凝结）
存储温湿度：-30 °C~60 °C，湿度小于95%（无凝结）
供电方式：DC：12 V ± 25%，支持防反接保护
PoE：IEEE802.3af，CLASS 3
电流及功耗：DC：12 V，0.42 A，最大功耗：5 W
PoE：IEEE802.3af ，CLASS 3，最大功耗：6.5 W
电源接口类型：Ø5.5 mm圆口
恢复出厂设置：支持客户端或浏览器恢复
产品尺寸：87.1 × 83.7 × 171.7 mm
包装尺寸：216 × 121 × 118 mm
设备重量：370 g
带包装重量：525 g 
防护：IP66 </t>
  </si>
  <si>
    <t>枪机支架</t>
  </si>
  <si>
    <t>1.名称及型号:枪机壁纸支架      
2.技术参数：适用范围 适合枪型、筒型、一体型摄像机壁装、材料 铝合金                        3.符合设计规范及要求，按照图纸及规范要求完成本工作所需的一切工作内容</t>
  </si>
  <si>
    <r>
      <rPr>
        <sz val="10"/>
        <rFont val="宋体"/>
        <charset val="134"/>
      </rPr>
      <t>壁装支架
外观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白
适用范围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适合枪型、筒型、一体型摄像机壁装
材料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铝合金
调整角度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水平：360°，垂直：-45°~45°
尺寸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70×97.1×173.4mm
重量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201g</t>
    </r>
  </si>
  <si>
    <t>1.名称:配线
2.规格：网线              
3.配置形式:管内、槽内综合考虑
4.其他:满足设计要求及相关验收规范</t>
  </si>
  <si>
    <t>双绞线缆CAT6，穿线管</t>
  </si>
  <si>
    <t>双绞线缆CAT6，穿桥架</t>
  </si>
  <si>
    <r>
      <rPr>
        <sz val="10"/>
        <rFont val="宋体"/>
        <charset val="134"/>
      </rPr>
      <t>JDG20，明敷</t>
    </r>
    <r>
      <rPr>
        <sz val="10"/>
        <color rgb="FFFF0000"/>
        <rFont val="宋体"/>
        <charset val="134"/>
      </rPr>
      <t>，超高</t>
    </r>
  </si>
  <si>
    <t>JDG20，暗敷</t>
  </si>
  <si>
    <r>
      <rPr>
        <sz val="10"/>
        <rFont val="宋体"/>
        <charset val="134"/>
      </rPr>
      <t>JDG20，暗敷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</si>
  <si>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1.名称:配管
2.规格:PVC20-</t>
    </r>
    <r>
      <rPr>
        <sz val="10"/>
        <color rgb="FFFF0000"/>
        <rFont val="宋体"/>
        <charset val="134"/>
      </rPr>
      <t>WC</t>
    </r>
    <r>
      <rPr>
        <sz val="10"/>
        <rFont val="宋体"/>
        <charset val="134"/>
      </rPr>
      <t xml:space="preserve">
3.配置形式:暗敷
4.其他:满足设计要求及相关验收规范</t>
    </r>
  </si>
  <si>
    <t>PVC20</t>
  </si>
  <si>
    <t>含水泥沙等材料，含挂铁丝网恢复</t>
  </si>
  <si>
    <t>四、出入口控制</t>
  </si>
  <si>
    <t>开门按钮</t>
  </si>
  <si>
    <t>[项目特征]：
开门按钮
[工作内容]：
1.供应安装
2.按照图纸及规范要求完成本工作所需的一切工作内容</t>
  </si>
  <si>
    <t>构：塑料面板；
性能：最大耐电流1.25A，电压250V；
输出：常开；
类型：适合埋入式电器盒使用；
尺寸：86*86mm，安装后露出13mm；
重量：0.07kg。</t>
  </si>
  <si>
    <t>单门磁力锁(含支架)</t>
  </si>
  <si>
    <t>[项目特征]：
单门磁力锁(含支架)
[工作内容]：
1.供应安装
2.按照图纸及规范要求完成本工作所需的一切工作内容</t>
  </si>
  <si>
    <t>铝外壳采用高强度合金材料，阳极硬化处理；
最大静态直线拉力：230kg±10%*2；
断电开锁，满足消防要求；
指示灯：磁力锁有电就点亮红色，无电就熄灭(不体现锁状态)
工作电压：12V/940mA 或 24V/470mA，可自行设定工作电压，出厂默认为DC12V；
防残磁设计，选用防磨损材料；
磁力锁无机械故障，完全采用电磁吸力工作；
加大电磁吸力，专业设计、双重锁体绝缘处理；
使用环境：室内（不防水）；
适用门型：木门、玻璃门、金属门、防火门。</t>
  </si>
  <si>
    <t>把</t>
  </si>
  <si>
    <t>双门磁力锁(含支架)</t>
  </si>
  <si>
    <t>[项目特征]：
双门磁力锁(含支架)
[工作内容]：
1.供应安装
2.按照图纸及规范要求完成本工作所需的一切工作内容</t>
  </si>
  <si>
    <t>铝外壳采用高强度合金材料，阳极硬化处理；
最大静态直线拉力：230kg±10%*2；
断电开锁，满足消防要求；
指示灯：红灯为开锁状态， 绿灯为上锁状态；
支持锁状态侦测信号(门磁)输出：NO/NC/COM接点；
工作电压：12V/940mA 或 24V/470mA，可自行设定工作电压，出厂默认为DC12V；
防残磁设计，选用防磨损材料；
磁力锁无机械故障，完全采用电磁吸力工作；
加大电磁吸力，专业设计、双重锁体绝缘处理；
使用环境：室内（不防水）；
适用门型：木门、玻璃门、金属门、防火门。</t>
  </si>
  <si>
    <t>刷卡器</t>
  </si>
  <si>
    <t>刷卡器电源</t>
  </si>
  <si>
    <t>1.名称及型号:RYY2×1.0mm²
2.敷设方式：综合考虑
3.符合设计规范及要求，按照图纸及规范要求完成本工作所需的一切工作内容</t>
  </si>
  <si>
    <t>RYY2×1.0mm²,</t>
  </si>
  <si>
    <t>1.名称及型号:RYY4×1.0mm²
2.敷设方式：综合考虑
3.符合设计规范及要求，按照图纸及规范要求完成本工作所需的一切工作内容</t>
  </si>
  <si>
    <t>RYY4×1.0mm²，</t>
  </si>
  <si>
    <t>1.名称及型号:RYYP8×1.0mm²
2.敷设方式：综合考虑
3.符合设计规范及要求，按照图纸及规范要求完成本工作所需的一切工作内容</t>
  </si>
  <si>
    <t>RYYP8×1.0mm²，</t>
  </si>
  <si>
    <t>JDG20</t>
  </si>
  <si>
    <r>
      <rPr>
        <sz val="10"/>
        <rFont val="宋体"/>
        <charset val="134"/>
      </rPr>
      <t>JDG20</t>
    </r>
    <r>
      <rPr>
        <sz val="10"/>
        <color rgb="FFFF0000"/>
        <rFont val="宋体"/>
        <charset val="134"/>
      </rPr>
      <t>，超高</t>
    </r>
  </si>
  <si>
    <t>PVC20，暗敷</t>
  </si>
  <si>
    <r>
      <rPr>
        <sz val="10"/>
        <rFont val="宋体"/>
        <charset val="134"/>
      </rPr>
      <t>PVC20，暗敷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</si>
  <si>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1.名称:配管
2.规格:JDG25-</t>
    </r>
    <r>
      <rPr>
        <sz val="10"/>
        <color rgb="FFFF0000"/>
        <rFont val="宋体"/>
        <charset val="134"/>
      </rPr>
      <t>SCE</t>
    </r>
    <r>
      <rPr>
        <sz val="10"/>
        <rFont val="宋体"/>
        <charset val="134"/>
      </rPr>
      <t xml:space="preserve">
3.配置形式:明敷
4.其他:满足设计要求及相关验收规范</t>
    </r>
  </si>
  <si>
    <t>JDG25，明敷</t>
  </si>
  <si>
    <r>
      <rPr>
        <sz val="10"/>
        <rFont val="宋体"/>
        <charset val="134"/>
      </rPr>
      <t>JDG25，明敷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</si>
  <si>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1.名称:配管
2.规格:PVC25-</t>
    </r>
    <r>
      <rPr>
        <sz val="10"/>
        <color rgb="FFFF0000"/>
        <rFont val="宋体"/>
        <charset val="134"/>
      </rPr>
      <t>-WC</t>
    </r>
    <r>
      <rPr>
        <sz val="10"/>
        <rFont val="宋体"/>
        <charset val="134"/>
      </rPr>
      <t xml:space="preserve">
3.配置形式:暗敷
4.其他:满足设计要求及相关验收规范</t>
    </r>
  </si>
  <si>
    <t>PVC25，暗敷</t>
  </si>
  <si>
    <r>
      <rPr>
        <sz val="10"/>
        <rFont val="宋体"/>
        <charset val="134"/>
      </rPr>
      <t>PVC25，</t>
    </r>
    <r>
      <rPr>
        <sz val="10"/>
        <color rgb="FFFF0000"/>
        <rFont val="宋体"/>
        <charset val="134"/>
      </rPr>
      <t>暗敷，超高</t>
    </r>
  </si>
  <si>
    <t>五、五方通话</t>
  </si>
  <si>
    <t>1.名称:配线
2.规格：WDZ-RYSP4*1.0mm²            
3.配置形式:管内、槽内综合考虑
4.其他:满足设计要求及相关验收规范</t>
  </si>
  <si>
    <t>WDZ-RYSP4*1.0mm²，穿桥架</t>
  </si>
  <si>
    <t>1.名称:配管
2.规格：JDG25
3.配置形式:明敷
4.其他:满足设计要求及相关验收规范</t>
  </si>
  <si>
    <t>六、紧急呼叫系统</t>
  </si>
  <si>
    <t>高位紧急按钮</t>
  </si>
  <si>
    <t>[项目特征]：
1.紧急按钮
[工作内容]：
1.供应安装
2.按照图纸及规范要求完成本工作所需的一切工作内容</t>
  </si>
  <si>
    <t>低位紧急按钮</t>
  </si>
  <si>
    <t>声光报警器</t>
  </si>
  <si>
    <t>[项目特征]：
1.声光报警器
[工作内容]：
1.供应安装
2.按照图纸及规范要求完成本工作所需的一切工作内容</t>
  </si>
  <si>
    <t>防区模块</t>
  </si>
  <si>
    <t>1.名称:配线
2.规格：RYY2*1.0           
3.配置形式:管内、槽内综合考虑
4.其他:满足设计要求及相关验收规范</t>
  </si>
  <si>
    <t>1.名称:配线
2.规格：RYYP4*1.0            
3.配置形式:管内、槽内综合考虑
4.其他:满足设计要求及相关验收规范</t>
  </si>
  <si>
    <t>明敷</t>
  </si>
  <si>
    <r>
      <rPr>
        <sz val="10"/>
        <rFont val="宋体"/>
        <charset val="134"/>
      </rPr>
      <t>明敷</t>
    </r>
    <r>
      <rPr>
        <sz val="10"/>
        <color rgb="FFFF0000"/>
        <rFont val="宋体"/>
        <charset val="134"/>
      </rPr>
      <t>，超高</t>
    </r>
  </si>
  <si>
    <t>暗敷</t>
  </si>
  <si>
    <t>七、UPS配电</t>
  </si>
  <si>
    <t>1.名称:配线
2.规格：WDZB-BYJ4.0          
3.配置形式:管内、槽内综合考虑
4.其他:满足设计要求及相关验收规范</t>
  </si>
  <si>
    <t>穿桥架</t>
  </si>
  <si>
    <t>1.名称:配线
2.规格：WDZB-BYJ2.5         
3.配置形式:管内、槽内综合考虑
4.其他:满足设计要求及相关验收规范</t>
  </si>
  <si>
    <t>1.名称:配线
2.规格：WDZB-YJY-4*50+1*25    
3.配置形式:管内、槽内综合考虑
4.其他:满足设计要求及相关验收规范</t>
  </si>
  <si>
    <t>1.名称:配线
2.规格：WDZB-YJY-4*35+1*16   
3.配置形式:管内、槽内综合考虑
4.其他:满足设计要求及相关验收规范</t>
  </si>
  <si>
    <t>1.名称:配线
2.规格：YJY3*4     
3.配置形式:管内、槽内综合考虑
4.其他:满足设计要求及相关验收规范</t>
  </si>
  <si>
    <t>1.名称:配线
2.规格：YJY3*2.5      
3.配置形式:管内、槽内综合考虑
4.其他:满足设计要求及相关验收规范</t>
  </si>
  <si>
    <r>
      <rPr>
        <sz val="10"/>
        <rFont val="宋体"/>
        <charset val="134"/>
      </rPr>
      <t>穿桥架</t>
    </r>
    <r>
      <rPr>
        <sz val="10"/>
        <color rgb="FFFF0000"/>
        <rFont val="宋体"/>
        <charset val="134"/>
      </rPr>
      <t>，超高</t>
    </r>
  </si>
  <si>
    <t>八、能耗管理系统</t>
  </si>
  <si>
    <t>1.名称:配线
2.规格：RYSP2*1.0          
3.配置形式:管内、槽内综合考虑
4.其他:满足设计要求及相关验收规范</t>
  </si>
  <si>
    <t>1.名称:配线
2.规格：RYY2*1.0          
3.配置形式:管内、槽内综合考虑
4.其他:满足设计要求及相关验收规范</t>
  </si>
  <si>
    <t>1.名称:配管
2.规格：JDG20
3.配置形式:明敷
4.其他:满足设计要求及相关验收规范</t>
  </si>
  <si>
    <t>九、智能照明系统</t>
  </si>
  <si>
    <t>电源模块</t>
  </si>
  <si>
    <t>通讯模块</t>
  </si>
  <si>
    <t>输入模块</t>
  </si>
  <si>
    <t>12路智能模块</t>
  </si>
  <si>
    <t>16路智能模块</t>
  </si>
  <si>
    <t>8路智能模块</t>
  </si>
  <si>
    <t>4键智能面板</t>
  </si>
  <si>
    <t>1.名称:配线
2.规格：网线CAT6              
3.配置形式:管内、槽内综合考虑
4.其他:满足设计要求及相关验收规范</t>
  </si>
  <si>
    <t>穿线管</t>
  </si>
  <si>
    <t>1.名称:配线
2.规格：YCYM2*2*0.8       
3.配置形式:管内、槽内综合考虑
4.其他:满足设计要求及相关验收规范</t>
  </si>
  <si>
    <t>十、建筑设备监控系统</t>
  </si>
  <si>
    <t>1.名称:配线
2.规格：RYY8*1.0       
3.配置形式:管内、槽内综合考虑
4.其他:满足设计要求及相关验收规范</t>
  </si>
  <si>
    <t>1.名称:配线
2.规格：RYY6*1.0    
3.配置形式:管内、槽内综合考虑
4.其他:满足设计要求及相关验收规范</t>
  </si>
  <si>
    <t>1.名称:配线
2.规格：RYY4*1.0    
3.配置形式:管内、槽内综合考虑
4.其他:满足设计要求及相关验收规范</t>
  </si>
  <si>
    <t>1.名称:配线
2.规格：RYY3*2.5       
3.配置形式:管内、槽内综合考虑
4.其他:满足设计要求及相关验收规范</t>
  </si>
  <si>
    <t>1.名称:配线
2.规格：RYY2*1.0     
3.配置形式:管内、槽内综合考虑
4.其他:满足设计要求及相关验收规范</t>
  </si>
  <si>
    <t>1.名称:配线
2.规格：RYYP8*1.0  
3.配置形式:管内、槽内综合考虑
4.其他:满足设计要求及相关验收规范</t>
  </si>
  <si>
    <t>1.名称:配线
2.规格：RYYP4*1.0  
3.配置形式:管内、槽内综合考虑
4.其他:满足设计要求及相关验收规范</t>
  </si>
  <si>
    <t>1.名称:配线
2.规格：RYYP2*1.0  
3.配置形式:管内、槽内综合考虑
4.其他:满足设计要求及相关验收规范</t>
  </si>
  <si>
    <t>1.名称:配线
2.规格：ZR-RYSP8*1.0  
3.配置形式:管内、槽内综合考虑
4.其他:满足设计要求及相关验收规范</t>
  </si>
  <si>
    <t>1.名称:配线
2.规格：RYSP8*1.0  
3.配置形式:管内、槽内综合考虑
4.其他:满足设计要求及相关验收规范</t>
  </si>
  <si>
    <t>1.名称:配线
2.规格：RYSP2*1.0  
3.配置形式:管内、槽内综合考虑
4.其他:满足设计要求及相关验收规范</t>
  </si>
  <si>
    <t>1.名称:配管
2.规格：JDG32
3.配置形式:明敷
4.其他:满足设计要求及相关验收规范</t>
  </si>
  <si>
    <t>十、电力监控系统</t>
  </si>
  <si>
    <t>1.名称:配线
2.规格：RYY3*2.5
3.配置形式:管内、槽内综合考虑
4.其他:满足设计要求及相关验收规范</t>
  </si>
  <si>
    <t>十一、超高增加费</t>
  </si>
  <si>
    <t>项</t>
  </si>
  <si>
    <t>合计</t>
  </si>
  <si>
    <t>一、机房部分（消防控制室）</t>
  </si>
  <si>
    <t>1.名称:蓄电池 12V 
2.规格型号：综合考虑
3.满足设计及施工规范所需的一切内容</t>
  </si>
  <si>
    <t>1、标称电压：12V
2：额定容量：100Ah（C10，1.8V/单体、25℃）
3、尺寸：330*171*219mm
4、重量：28Kg±3%
5、内阻：约5mΩ（荷电状态25℃）
6、短路电流：2400A 
7、自放电：≤3%/月（25℃）
8、适用温度范围：-20℃~50℃
9、设计寿命：10年
10、执行标准：YD/T799-2010
11、均充电压：2.35V/单体（25℃）
12、浮充电压V/单体：2.25V/单体（25℃）
13、温度补偿系数：-4mV/℃·单体
14、最大充电电流 ：10A</t>
  </si>
  <si>
    <t>20KVA UPS主机</t>
  </si>
  <si>
    <t>消防控制室UPS电源总配电箱</t>
  </si>
  <si>
    <t>操作台</t>
  </si>
  <si>
    <t>1.名称及型号:操作台          
2.技术参数：3联操作台                  
3.符合设计规范及要求，按照图纸及规范要求完成本工作所需的一切工作内容</t>
  </si>
  <si>
    <t xml:space="preserve">3联操作台  </t>
  </si>
  <si>
    <t>电视墙</t>
  </si>
  <si>
    <t>46寸拼接屏</t>
  </si>
  <si>
    <t>块</t>
  </si>
  <si>
    <t>LCD拼接屏框架</t>
  </si>
  <si>
    <t>LCD拼接屏底座</t>
  </si>
  <si>
    <t>HDMI</t>
  </si>
  <si>
    <t>15米</t>
  </si>
  <si>
    <t>工作站</t>
  </si>
  <si>
    <t>安防报警系统主机</t>
  </si>
  <si>
    <t>安保报警主机(总线型)</t>
  </si>
  <si>
    <t>入侵报警主机</t>
  </si>
  <si>
    <t>通讯转换器</t>
  </si>
  <si>
    <t>报警联动控制器</t>
  </si>
  <si>
    <t>16路报警联动控制器</t>
  </si>
  <si>
    <t>报警控制键盘</t>
  </si>
  <si>
    <t>1.名称:控制键盘
2.规格:报警键盘;连接到报警主机,可以对报警主机进行操作和编程,通过指示灯和报警
音提示报警</t>
  </si>
  <si>
    <t>24口核心交换机</t>
  </si>
  <si>
    <t>光纤跳线</t>
  </si>
  <si>
    <t>BA、能耗、智能
照明、电力监控
管理电脑*1</t>
  </si>
  <si>
    <t>监控、紧急呼叫管理电脑*1</t>
  </si>
  <si>
    <t>出入口管理系统管理电脑*1</t>
  </si>
  <si>
    <t>10路高清视频解码器</t>
  </si>
  <si>
    <t>双芯光纤跳线</t>
  </si>
  <si>
    <t>发卡机</t>
  </si>
  <si>
    <t>消防控制室</t>
  </si>
  <si>
    <t>1.名称:地面防尘漆                      
2.技术参数:防尘、防潮处理、刷环保地坪漆                               3.其他:满足设计要求及相关验收规范</t>
  </si>
  <si>
    <r>
      <rPr>
        <sz val="10"/>
        <rFont val="宋体"/>
        <charset val="134"/>
      </rPr>
      <t xml:space="preserve">尺寸600*600*35 </t>
    </r>
    <r>
      <rPr>
        <sz val="10"/>
        <color rgb="FFFF0000"/>
        <rFont val="宋体"/>
        <charset val="134"/>
      </rPr>
      <t>，支架可调</t>
    </r>
  </si>
  <si>
    <t>100mm高1.2mm厚304拉丝不锈钢踢脚线</t>
  </si>
  <si>
    <t>防雷接地（消控中心）</t>
  </si>
  <si>
    <t>三位开关面板</t>
  </si>
  <si>
    <r>
      <rPr>
        <sz val="10"/>
        <rFont val="宋体"/>
        <charset val="134"/>
      </rPr>
      <t>4芯单模光缆</t>
    </r>
    <r>
      <rPr>
        <sz val="10"/>
        <color rgb="FFFF0000"/>
        <rFont val="宋体"/>
        <charset val="134"/>
      </rPr>
      <t>，超高</t>
    </r>
  </si>
  <si>
    <t>1.名称:配管
2.规格:JDG25
3.配置形式:明敷
4.其他:满足设计要求及相关验收规范</t>
  </si>
  <si>
    <r>
      <rPr>
        <sz val="10"/>
        <rFont val="宋体"/>
        <charset val="134"/>
      </rPr>
      <t>JDG25，，明敷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</si>
  <si>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50*50mm</t>
    </r>
    <r>
      <rPr>
        <sz val="10"/>
        <color rgb="FFFF0000"/>
        <rFont val="宋体"/>
        <charset val="134"/>
      </rPr>
      <t>，超高</t>
    </r>
  </si>
  <si>
    <t>1.名称:弱电桥架
2.规格:100*50mm；
3.材质:热镀锌
4.其他:满足设计要求及相关验收规范</t>
  </si>
  <si>
    <r>
      <rPr>
        <sz val="10"/>
        <rFont val="宋体"/>
        <charset val="134"/>
      </rPr>
      <t>100*50mm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</si>
  <si>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100*100mm</t>
    </r>
    <r>
      <rPr>
        <sz val="10"/>
        <color rgb="FFFF0000"/>
        <rFont val="宋体"/>
        <charset val="134"/>
      </rPr>
      <t>，超高</t>
    </r>
  </si>
  <si>
    <t>1.名称:弱电桥架
2.规格:300*100mm；
3.材质:热镀锌
4.其他:满足设计要求及相关验收规范</t>
  </si>
  <si>
    <t>300*100mm</t>
  </si>
  <si>
    <r>
      <rPr>
        <sz val="10"/>
        <rFont val="宋体"/>
        <charset val="134"/>
      </rPr>
      <t>300*100mm</t>
    </r>
    <r>
      <rPr>
        <sz val="10"/>
        <color rgb="FFFF0000"/>
        <rFont val="宋体"/>
        <charset val="134"/>
      </rPr>
      <t>，超高</t>
    </r>
  </si>
  <si>
    <r>
      <rPr>
        <sz val="10"/>
        <rFont val="宋体"/>
        <charset val="134"/>
      </rPr>
      <t>400*100mm</t>
    </r>
    <r>
      <rPr>
        <sz val="10"/>
        <color rgb="FFFF0000"/>
        <rFont val="宋体"/>
        <charset val="134"/>
      </rPr>
      <t>，超高</t>
    </r>
  </si>
  <si>
    <t>电梯半球摄像机</t>
  </si>
  <si>
    <t>[项目特征]：
电梯半球摄像机
[工作内容]：
1.供应安装
2.按照图纸及规范要求完成本工作所需的一切工作内容</t>
  </si>
  <si>
    <t xml:space="preserve">最高分辨率可达1920 × 1080 @25 fps，在该分辨率下可输出实时图像
支持越界侦测，区域入侵侦测
支持萤石云、海康互联平台接入
支持背光补偿，强光抑制，3D数字降噪，数字宽动态
采用高效阵列红外灯，使用寿命长，红外照射距离最远可达10 m
1个内置麦克风，1个内置扬声器，支持双向语音对讲
支持1路报警输入，1路报警输出，1路音频输入，1路音频输出
支持最大256 GB MicroSD/MicroSDHC/MicroSDXC卡本地存储
IK08防暴设计，可靠性高
传感器类型：1/2.7" Progressive Scan CMOS
最低照度：彩色：0.01 Lux @（F1.2，AGC ON），0 Lux with IR
宽动态：数字宽动态
调节角度：水平：-15°~15°，垂直：0°~75°  
焦距&amp;视场角：2 mm，水平视场角：128.4°，垂直视场角：75.1°，对角视场角：146.9°
2.8 mm，水平视场角：103.6°，垂直视场角：56.9°，对角视场角：121.4°
4 mm，水平视场角：82.6°，垂直视场角：45.1°，对角视场角：96.4°  
补光灯类型：红外灯
补光距离：最远可达10 m
防补光过曝：支持
红外波长范围：850 nm 
最大图像尺寸：1920 × 1080
视频压缩标准：主码流：H.265/H.264
子码流：H.265/H.264/MJPEG 
网络：1个RJ45 10 M/100 M自适应以太网口
SD卡扩展：内置MicroSD/MicroSDHC/MicroSDXC插槽，最大支持256 GB
音频：1路输入（Line in），最大输入幅值：3.3 Vpp，输入阻抗：4.7 kΩ，接口类型：非平衡
1路输出（Line out），最大输出幅值：3.3 Vpp，输出阻抗：100 Ω，接口类型：非平衡
1个内置麦克风，1个内置扬声器
报警：1路输入，1路输出（报警输出最大支持 DC12 V，30 mA）
复位：支持 
产品尺寸：Ø110 × 60 mm
包装尺寸：145 × 145 × 128 mm
设备重量：230 g
带包装重量：420 g
启动和工作温湿度：-10 ℃~40 ℃，湿度小于95%（无凝结）
恢复出厂设置：支持RESET按键，客户端或浏览器恢复
电流及功耗：DC：12 V，0.54 A，最大功耗：6.5 W
PoE：802.3af，36 V~57 V，0.20 A~0.13 A，最大功耗：7.5 W
供电方式：DC：12 V ± 25%，支持防反接保护
PoE：802.3af，Class 3
电源接口类型：Ø5.5 mm圆口 
防护：IK08 </t>
  </si>
  <si>
    <t>球机支架</t>
  </si>
  <si>
    <t>1.名称及型号:球机支架  
2.技术参数：材料 铝合金                        3.符合设计规范及要求，按照图纸及规范要求完成本工作所需的一切工作内容</t>
  </si>
  <si>
    <t xml:space="preserve">球机支架  </t>
  </si>
  <si>
    <t>无线网桥</t>
  </si>
  <si>
    <t>[项目特征]：
无线网桥
[工作内容]：
1.供应安装
2.按照图纸及规范要求完成本工作所需的一切工作内容</t>
  </si>
  <si>
    <t xml:space="preserve">可靠：无线抗干扰 故障可自愈
智简：客户端统一管理 拓扑可视化、智能运维
成对包装，免配置
传输稳定不卡顿
尺寸（宽×高×深）：80 mm × 52 mm × 165 mm 
重量：185 g以内（仅单台设备本身）
包装尺寸（宽×高×深）：256 mm× 86 mm × 231 mm 
工作温度：-30℃~70℃
工作湿度：5% RH～95% RH 不凝结
存储温度：-40℃~80℃
存储湿度：5% RH～95% RH 不凝结
安装方式：抱杆
整机最大功耗：2 W
供电方式：12 VDC 0.5 A电源适配器 + 百兆非标PoE注入器
装箱形式：成对装
整机功耗：1路6MP IPC：平均功耗1W 
设备维护：支持WEB、4200客户端、海康互联APP 
无线传输距离：100 m
带机量：100米支持：1路6MP IPC或2路2MP IPC；
组网方式：点对点 
无线标准：IEEE 802.11b/g/n
工作频段：2400 MHz ~ 2472 MHz
天线角度：水平天线角度：65° ± 5°
接收灵敏度：84 ± 2dB @11Mbps
配对方式：成对 
PoE受电距离：60 m 
LED指示灯：PWR电源指示灯,LAN口指示灯,信号强度指示灯 
网络接口类型：1个RJ45 ,10/100 Mbps自适应 
信道宽度：10/20 MHz
工作场景：机房端/摄像机端
安全模式：WPA2-PSK
安全机制：隐藏无线网络名称
网络模式：桥接
管理方式：Web，4200客户端、海康互联APP
系统日志：私有log机制
Firmware更新：Web 、4200客户端、海康互联APP
应用功能：支持自动跳频，支持故障自愈 
电源输入：12 VDC, 0.5 A </t>
  </si>
  <si>
    <t>对</t>
  </si>
  <si>
    <t>电梯半球摄像机电源</t>
  </si>
  <si>
    <r>
      <rPr>
        <sz val="10"/>
        <rFont val="宋体"/>
        <charset val="134"/>
      </rPr>
      <t>双绞线缆CAT6，穿桥架</t>
    </r>
    <r>
      <rPr>
        <sz val="10"/>
        <color rgb="FFFF0000"/>
        <rFont val="宋体"/>
        <charset val="134"/>
      </rPr>
      <t>，超高</t>
    </r>
  </si>
  <si>
    <t>1.名称及型号:RVV2×1.0mm²
2.敷设方式：综合考虑
3.符合设计规范及要求，按照图纸及规范要求完成本工作所需的一切工作内容</t>
  </si>
  <si>
    <t>RVV2×1.0mm²，</t>
  </si>
  <si>
    <r>
      <rPr>
        <sz val="10"/>
        <rFont val="宋体"/>
        <charset val="134"/>
      </rPr>
      <t>RVV2×1.0mm²，</t>
    </r>
    <r>
      <rPr>
        <sz val="10"/>
        <color rgb="FFFF0000"/>
        <rFont val="宋体"/>
        <charset val="134"/>
      </rPr>
      <t>，超高</t>
    </r>
  </si>
  <si>
    <t>1.名称:配管
2.规格:JDG20
3.配置形式:明敷
4.其他:满足设计要求及相关验收规范</t>
  </si>
  <si>
    <t>JDG25，暗敷</t>
  </si>
  <si>
    <t>1.名称及型号:非屏蔽六类网线
2.敷设方式：综合考虑
4.符合设计规范及要求，按照图纸及规范要求完成本工作所需的一切工作内容</t>
  </si>
  <si>
    <r>
      <rPr>
        <sz val="10"/>
        <rFont val="宋体"/>
        <charset val="134"/>
      </rPr>
      <t>双绞线缆CAT6，穿桥架，</t>
    </r>
    <r>
      <rPr>
        <sz val="10"/>
        <color rgb="FFFF0000"/>
        <rFont val="宋体"/>
        <charset val="134"/>
      </rPr>
      <t>超高</t>
    </r>
  </si>
  <si>
    <t>RVV2×1.0mm²，穿线管</t>
  </si>
  <si>
    <r>
      <rPr>
        <sz val="10"/>
        <rFont val="宋体"/>
        <charset val="134"/>
      </rPr>
      <t>RVV2×1.0mm²，穿线管</t>
    </r>
    <r>
      <rPr>
        <sz val="10"/>
        <color rgb="FFFF0000"/>
        <rFont val="宋体"/>
        <charset val="134"/>
      </rPr>
      <t>，超高</t>
    </r>
  </si>
  <si>
    <t>1.名称及型号:RVV4×1.0mm²
2.敷设方式：综合考虑
3.符合设计规范及要求，按照图纸及规范要求完成本工作所需的一切工作内容</t>
  </si>
  <si>
    <t>RVV4×1.0mm²，穿线管</t>
  </si>
  <si>
    <r>
      <rPr>
        <sz val="10"/>
        <rFont val="宋体"/>
        <charset val="134"/>
      </rPr>
      <t>PVC25，暗敷</t>
    </r>
    <r>
      <rPr>
        <sz val="10"/>
        <color rgb="FFFF0000"/>
        <rFont val="宋体"/>
        <charset val="134"/>
      </rPr>
      <t>，超高</t>
    </r>
  </si>
  <si>
    <t>WDZ-RYSP4*1.0mm²，穿线管</t>
  </si>
  <si>
    <r>
      <rPr>
        <sz val="10"/>
        <rFont val="宋体"/>
        <charset val="134"/>
      </rPr>
      <t>WDZ-RYSP4*1.0mm²，穿线管</t>
    </r>
    <r>
      <rPr>
        <sz val="10"/>
        <color rgb="FFFF0000"/>
        <rFont val="宋体"/>
        <charset val="134"/>
      </rPr>
      <t>，超高</t>
    </r>
  </si>
  <si>
    <t>JDG25，明敷，超高</t>
  </si>
  <si>
    <t>PVC25</t>
  </si>
  <si>
    <t>1.名称:配线
2.规格：RVV2*1.0           
3.配置形式:管内、槽内综合考虑
4.其他:满足设计要求及相关验收规范</t>
  </si>
  <si>
    <t>1.名称:配线
2.规格：RVV2*1.0          
3.配置形式:管内、槽内综合考虑
4.其他:满足设计要求及相关验收规范</t>
  </si>
  <si>
    <t xml:space="preserve">，超高 </t>
  </si>
  <si>
    <t>1.名称:配线
2.规格：RVVP4*1.0            
3.配置形式:管内、槽内综合考虑
4.其他:满足设计要求及相关验收规范</t>
  </si>
  <si>
    <r>
      <rPr>
        <sz val="10"/>
        <rFont val="宋体"/>
        <charset val="134"/>
      </rPr>
      <t>暗敷</t>
    </r>
    <r>
      <rPr>
        <sz val="10"/>
        <color rgb="FFFF0000"/>
        <rFont val="宋体"/>
        <charset val="134"/>
      </rPr>
      <t>，超高</t>
    </r>
  </si>
  <si>
    <t>100*100mm，超高</t>
  </si>
  <si>
    <t>1.名称:配线
2.规格：WDZB-YJY-5*16      
3.配置形式:管内、槽内综合考虑
4.其他:满足设计要求及相关验收规范</t>
  </si>
  <si>
    <t>穿桥架，超高</t>
  </si>
  <si>
    <t>1.名称:配线
2.规格：YJY3*4    
3.配置形式:管内、槽内综合考虑
4.其他:满足设计要求及相关验收规范</t>
  </si>
  <si>
    <t>明敷，超高</t>
  </si>
  <si>
    <t>1.名称:配管
2.规格：JDG25
3.配置形式:
4.其他:满足设计要求及相关验收规范</t>
  </si>
  <si>
    <t>暗敷，超高</t>
  </si>
  <si>
    <t>采集器</t>
  </si>
  <si>
    <t>能源管理系统</t>
  </si>
  <si>
    <t>艾科智慧能源管理平台V5.0</t>
  </si>
  <si>
    <t>艾科</t>
  </si>
  <si>
    <t>1.名称:配线
2.规格：RYY3*2.5          
3.配置形式:管内、槽内综合考虑
4.其他:满足设计要求及相关验收规范</t>
  </si>
  <si>
    <t>3路调光模块</t>
  </si>
  <si>
    <t>智能照明模块</t>
  </si>
  <si>
    <t>LSS100200</t>
  </si>
  <si>
    <t>SPACELYNK逻辑控制器，内嵌逻辑控、时钟控、WEB服务及控制软件界面，支持KNX/BACNET/MODBUS通讯协议</t>
  </si>
  <si>
    <t>一、中央管理中心</t>
  </si>
  <si>
    <t>1、软件平台</t>
  </si>
  <si>
    <t>企业级建筑设备监控系统套装软件EBO</t>
  </si>
  <si>
    <t>Enterprise Server - 10</t>
  </si>
  <si>
    <t>Struxureware 企业级建筑设备监控系统套装软件，无点数限制，可接入多至10个网络控制器；带报表功能；兼容开发协议，本身(Native)支持Lon, BACNet, ModBus和Webservice功能；可追踪功能，确保完整的审计线索；存储及归档报警、趋势和事件数据无容量限制。
包含3个Struxureware 工作站软件授权。
认证：取得B-BC级别BTL认证，取得ISO50001,ISO50002和ISO50006能源管理及审计体系认证</t>
  </si>
  <si>
    <t>IP端设备接入授权，10个</t>
  </si>
  <si>
    <t>SXWSWNDES00010</t>
  </si>
  <si>
    <t>支持10台第三方IP网关或者IP控制器连接至Enterprise Server</t>
  </si>
  <si>
    <t>2、接口网关</t>
  </si>
  <si>
    <t>冷水机组接口网关</t>
  </si>
  <si>
    <t>定制开发</t>
  </si>
  <si>
    <t>1、Modbus RTU转Bacnet TCP接口网关，32个设备动态支持256点 1网1串,1个RS485/232(复用）
2、包含协议对接、软件开发及点位组态。</t>
  </si>
  <si>
    <t>全智能水质处理站接口网关</t>
  </si>
  <si>
    <t>冷凝器胶球自动在线清洗装置接口网关</t>
  </si>
  <si>
    <t>智能照明系统接口网关</t>
  </si>
  <si>
    <t>1、Modbus RTU转Bacnet TCP接口网关，128个设备动态支持1024个点，2网4串，4个RS485
2、包含协议对接、软件开发及点位组态。</t>
  </si>
  <si>
    <t>能耗计量系统接口网关</t>
  </si>
  <si>
    <t>垂直电梯接口网关</t>
  </si>
  <si>
    <t>1、支持多种协议转BACnet IP ，动态支持256点1网1串,1个RS485/232(复用），电源：24V DC/AC；
2、包含协议对接、软件开发及点位组态。</t>
  </si>
  <si>
    <t>扶手梯接口网关</t>
  </si>
  <si>
    <t>变配电系统接口网关</t>
  </si>
  <si>
    <t>1、Modbus RTU转Bacnet TCP接口网关,动态支持2048个点，2网4串,4个RS485，电源：24V DC/AC；
2、包含协议对接、软件开发及点位组态。</t>
  </si>
  <si>
    <t>发电机房接口网关</t>
  </si>
  <si>
    <t>二、现场控制器</t>
  </si>
  <si>
    <t>1、AS网络控制器及模块</t>
  </si>
  <si>
    <t>标准版紧凑型网络控制器</t>
  </si>
  <si>
    <t>AS-B-24 SD</t>
  </si>
  <si>
    <t>1、标准版网络控制服务器
2、具备路由器功能，双100M以太网口、1个RS485接口
3、具备Web服务器功能，支持自定制WEB图形界面；
4、通过B-BC级别的BTL认证，通过UL、CE认证。</t>
  </si>
  <si>
    <t>紧凑型网络控制器</t>
  </si>
  <si>
    <t>AS-B-24</t>
  </si>
  <si>
    <t>网络直接控制器</t>
  </si>
  <si>
    <t>RP-C-12B</t>
  </si>
  <si>
    <t>1、IP网络型DDC控制器双100M以太网口；
2、支持BACNet IP通讯协议，支持蓝牙通讯功能；
3、内建12个I/O点：8个UIO，4个DO，A/D转换器分辨率16位。
4、通过B-AAC级别的BTL认证，通过UL、CE认证；</t>
  </si>
  <si>
    <t>可编程控制器</t>
  </si>
  <si>
    <t>TM172PBG28RI</t>
  </si>
  <si>
    <t>智能现场单元控制器，28点, 8DI, 8AI, 4AO, 8DO</t>
  </si>
  <si>
    <t>TM172PBG42RI</t>
  </si>
  <si>
    <t>智能现场单元控制器，42点, 12DI, 12AI, 6AO, 12DO</t>
  </si>
  <si>
    <t>2、扩展模块</t>
  </si>
  <si>
    <t>I/O 模块 6UI/2DO/2AO</t>
  </si>
  <si>
    <t>SXWCFIO10A10001</t>
  </si>
  <si>
    <t>1、I/O 模块，6 通用输入， 2 数字输出，2 模拟输出 ；
2、A/D转换器分辨率12位；
3、认证：通过BTL B-ASC认证、CE认证。</t>
  </si>
  <si>
    <t>I/O 模块 12UI</t>
  </si>
  <si>
    <t>SXWCFIO12A10001</t>
  </si>
  <si>
    <t>1、I/O 模块，12 通用输入
2、A/D转换器分辨率12位；
3、认证：通过BTL B-ASC认证、CE认证。</t>
  </si>
  <si>
    <t>I/O 模块 12DI/4DO</t>
  </si>
  <si>
    <t>SXWCFIO16A10001</t>
  </si>
  <si>
    <t>1、I/O 模块，12 数字输入，4 数字输出；
2、A/D转换器分辨率12位；
3、认证：通过BTL B-ASC认证、CE认证；
4、同时支持Mini-USB和RS485，方便升级和配置。</t>
  </si>
  <si>
    <t>I/O 模块 2UI//3TI/6DI/6DO/5AO</t>
  </si>
  <si>
    <t>TM171O</t>
  </si>
  <si>
    <r>
      <rPr>
        <sz val="12"/>
        <rFont val="宋体"/>
        <charset val="134"/>
      </rPr>
      <t xml:space="preserve">I/O </t>
    </r>
    <r>
      <rPr>
        <sz val="10"/>
        <rFont val="宋体"/>
        <charset val="134"/>
      </rPr>
      <t>模块，2 通用输入，3个温度或数字输入，6 数字输入，5 模拟输出，6 数字输出 
认证：通过CE认证；</t>
    </r>
  </si>
  <si>
    <t>I/O 模块 6DI/5DO/7AI/4AO</t>
  </si>
  <si>
    <t>TM173OBM22R</t>
  </si>
  <si>
    <r>
      <rPr>
        <sz val="12"/>
        <rFont val="宋体"/>
        <charset val="134"/>
      </rPr>
      <t xml:space="preserve">I/O </t>
    </r>
    <r>
      <rPr>
        <sz val="10"/>
        <rFont val="宋体"/>
        <charset val="134"/>
      </rPr>
      <t>模块，6 数字量输入,5 数字量输出,7 模拟量输入,4 模拟量输出
认证：通过CE认证；</t>
    </r>
  </si>
  <si>
    <t>I/O 模块 6DI/10AI/2AO/10DO</t>
  </si>
  <si>
    <t>TM172E28R</t>
  </si>
  <si>
    <t>I/O 模块，6 数字输入，10 模拟输入，2 模拟输出，10 数字输出
认证：通过CE认证；</t>
  </si>
  <si>
    <t>3、DDC控制箱及附件</t>
  </si>
  <si>
    <t>现场DDC控制箱</t>
  </si>
  <si>
    <t>CP1200*1000</t>
  </si>
  <si>
    <t>现场控制箱1200*1000（含变压器/电源/空开/保险/箱内盘线/线槽等）</t>
  </si>
  <si>
    <t>CP1000*800</t>
  </si>
  <si>
    <t>现场控制箱1000*800（含变压器/电源/空开/保险/箱内盘线/线槽等）</t>
  </si>
  <si>
    <t>CP800*600</t>
  </si>
  <si>
    <t>现场控制箱800*600（含变压器/电源/空开/保险/箱内盘线/线槽等）</t>
  </si>
  <si>
    <t>CP600*500</t>
  </si>
  <si>
    <t>现场控制箱600*500（含变压器/电源/空开/保险/箱内盘线/线槽等）</t>
  </si>
  <si>
    <t>CP500*400</t>
  </si>
  <si>
    <t>现场控制箱500*400（含变压器/电源/空开/保险/箱内盘线/线槽等）</t>
  </si>
  <si>
    <t>继电器</t>
  </si>
  <si>
    <t>24V AC</t>
  </si>
  <si>
    <t>三、现场末端传感器</t>
  </si>
  <si>
    <t>水管温度传感器含黄铜套管</t>
  </si>
  <si>
    <t>STP500-100&amp;STP 100mm Brass</t>
  </si>
  <si>
    <t>信号输出10k欧 类型3，长度100mm，测量范围-40~+150℃，精度±0.2℃，配STP传感器套管</t>
  </si>
  <si>
    <t>水流开关</t>
  </si>
  <si>
    <t>CP-LI-FL-SW-NPT0</t>
  </si>
  <si>
    <t>流量开关,NPT外螺纹接口</t>
  </si>
  <si>
    <t>室内温度传感器</t>
  </si>
  <si>
    <t>K11-E3</t>
  </si>
  <si>
    <t>NTC10KTypeⅢ，阻值输出，IP30，外壳防火等级：UL94-V0</t>
  </si>
  <si>
    <t>室外温湿度传感器</t>
  </si>
  <si>
    <t>K30-RTHE3H1D5</t>
  </si>
  <si>
    <t>24V DC供电，NTC10K Type Ⅲ温度阻值输出，湿度：0～10V输出，三线制，湿度范围：0～100%RH，湿度精度：±5%RH，IP65，外壳防火等级：UL94-V0</t>
  </si>
  <si>
    <t>室内一氧化碳传感器</t>
  </si>
  <si>
    <t>K17-P1D5</t>
  </si>
  <si>
    <t>24VAC/DC供电，输出：0～10V三线制，测量范围：0～100ppm，精度：±（5PPM+5%reading），IP30，外壳防火等级：UL94-V0</t>
  </si>
  <si>
    <t>风管温度传感器</t>
  </si>
  <si>
    <t>K21-E3T15</t>
  </si>
  <si>
    <t>NTC10KⅢ，阻值输出，探头长度150mm，IP65，外壳防火等级：UL94-V0</t>
  </si>
  <si>
    <t>风管温湿度传感器</t>
  </si>
  <si>
    <t>K20-RTHE3H1D5T20</t>
  </si>
  <si>
    <t>24V DC供电，NTC10KⅢ温度阻值输出，B值3636，湿度：0～10V输出，三线制，湿度范围：0～100%RH，湿度精度：±5%RH，探头长度：200mm，IP65，外壳防火等级：UL94-V0</t>
  </si>
  <si>
    <t>风管二氧化碳传感器</t>
  </si>
  <si>
    <t>K28-P1D5T20</t>
  </si>
  <si>
    <t>24VAC/DC供电，输出：0～10V三线制，测量范围：0～2000ppm，精度：±（50PPM+5%reading），探头长度：200mm，IP65，外壳防火等级：UL94-V0</t>
  </si>
  <si>
    <t>风机压差开关</t>
  </si>
  <si>
    <t>K-AS9303A</t>
  </si>
  <si>
    <t>压差开关，30～300Pa ，上下限开关回差±15%，开关差设定20</t>
  </si>
  <si>
    <t>滤网压差开关</t>
  </si>
  <si>
    <t>K-AS9305A</t>
  </si>
  <si>
    <t>压差开关，200～1000Pa ，上下限开关回差±15%，开关差设定100</t>
  </si>
  <si>
    <t>超声波流量计</t>
  </si>
  <si>
    <t>K-UF2000BB</t>
  </si>
  <si>
    <t>分体壁挂式，24V DC供电，输出：4～20mA+RS485，介质：水，温度：常温，压力：1.6MPa，量程：满量程，安装形式：外夹式TM-1标准中型，默认线长：5m，订货时需要确定准确口径：DN50-DN700</t>
  </si>
  <si>
    <t>压力传感器</t>
  </si>
  <si>
    <t>K81-M016J25C6</t>
  </si>
  <si>
    <t>24VDC供电，输出：0～10V三线制，测量范围：0～1.6Mpa，精度：±0.5%FS，螺纹接口G1/2，IP65</t>
  </si>
  <si>
    <t>液位开关</t>
  </si>
  <si>
    <t>K-LPS-K5</t>
  </si>
  <si>
    <t>防护等级IP68，开关角度±45°，最大深度1BAR，5米线</t>
  </si>
  <si>
    <t>室内氟利昂传感器</t>
  </si>
  <si>
    <t>K02-R2BS</t>
  </si>
  <si>
    <t>24V DC/AC供电，继电器输出，IP30，外壳防火等级：UL94-V0</t>
  </si>
  <si>
    <t>室内可燃气传感器</t>
  </si>
  <si>
    <t>K03-P3C5</t>
  </si>
  <si>
    <t>24V DC供电，输出：0～10V三线制，测量范围：0～100%LEL，精度：±5%FS，IP30，外壳防火等级：UL94-V0</t>
  </si>
  <si>
    <t>四、联网风机盘管温控器</t>
  </si>
  <si>
    <t>联网型风机盘管液晶温控器</t>
  </si>
  <si>
    <t>TC903-3A2LM</t>
  </si>
  <si>
    <t>风机盘管液晶温控器，modbus，两管，白色按键</t>
  </si>
  <si>
    <t>单总线Modbus RTU/BACNet IP网关</t>
  </si>
  <si>
    <t>定制</t>
  </si>
  <si>
    <t>1、Modbus RTU转Bacnet TCP接口网关，32个设备动态支持256点 1网1串,1个RS485/232(复用）</t>
  </si>
  <si>
    <t>综合功能调试费：</t>
  </si>
  <si>
    <t>1.名称:配线
2.规格：RYSP2*1.0     
3.配置形式:管内、槽内综合考虑
4.其他:满足设计要求及相关验收规范</t>
  </si>
  <si>
    <t>1.名称:配线
2.规格：RYYP6*1.0    
3.配置形式:管内、槽内综合考虑
4.其他:满足设计要求及相关验收规范</t>
  </si>
  <si>
    <t>智能网关</t>
  </si>
  <si>
    <t>1.名称:配线
2.规格：RYSP4*1.0  
3.配置形式:管内、槽内综合考虑
4.其他:满足设计要求及相关验收规范</t>
  </si>
  <si>
    <t>服务费+调试费</t>
  </si>
  <si>
    <t>次</t>
  </si>
  <si>
    <t>电力监测系统</t>
  </si>
  <si>
    <t>（1）实现对配电房的多功能点表、直流屏、温控仪、微机综合保护装置、发电机等实时状态监测、实时告警展示。
（2）提供配电回路图功能，通过简单的组态，即可展示配电回路的分闸/合闸情况、展示各类用电参数实时数据。
（3）支持生成项目的用电分析报告。支持事故追忆、谐波分析、三相不平衡等专业的电能质量分析。
功能：回路监控、设备监控、告警管理、电能质量分析</t>
  </si>
  <si>
    <t>室外管网工程量清单</t>
  </si>
  <si>
    <t>一、室外管网</t>
  </si>
  <si>
    <t>1.名称:配管
2.规格:PVC20
3.配置形式:暗敷 泥土开挖回填
4.其他:满足设计要求及相关验收规范</t>
  </si>
  <si>
    <t>1.名称:配管
2.规格:PVC25
3.配置形式:暗敷 泥土开挖回填
4.其他:满足设计要求及相关验收规范</t>
  </si>
  <si>
    <t>1.名称:配管
2.规格:PVC50 
3.配置形式:暗敷 泥土开挖回填
4.其他:满足设计要求及相关验收规范</t>
  </si>
  <si>
    <t>PVC50</t>
  </si>
  <si>
    <t>1.名称:配管
2.规格:PVC110
3.配置形式:暗敷 泥土开挖回填
4.其他:满足设计要求及相关验收规范</t>
  </si>
  <si>
    <t>PVC110</t>
  </si>
  <si>
    <t>1.名称:配管                    
2.规格:SC50                   
3.配置形式:暗敷 泥土开挖回填
4.其他:满足设计要求及相关验收规范</t>
  </si>
  <si>
    <t>SC50</t>
  </si>
  <si>
    <t>1.名称:配管                    
.规格:SC110                
3.配置形式:暗敷 泥土开挖回填
4.其他:满足设计要求及相关验收规范</t>
  </si>
  <si>
    <t>SC110</t>
  </si>
  <si>
    <t>弱电手孔井</t>
  </si>
  <si>
    <t>1.名称:弱电手孔井                                    2.规格:400*400*700mm井道砌筑，做法参考图纸大样；土方开挖及回填、夯实、含砌筑材料                              3.其他:满足设计要求及相关验收规范</t>
  </si>
  <si>
    <t>400*400*700H</t>
  </si>
  <si>
    <t>1.名称:弱电手孔井                                    2.规格:600*600*800mm井道砌筑，做法参考图纸大样；土方开挖及回填、夯实、含砌筑材料                              3.其他:满足设计要求及相关验收规范</t>
  </si>
  <si>
    <t>600*600*800H</t>
  </si>
  <si>
    <t>铸铁井盖</t>
  </si>
  <si>
    <t>1.名称:铸铁井盖                       
2.规格:400*400                              3.其他:满足设计要求及相关验收规范</t>
  </si>
  <si>
    <t>400*400</t>
  </si>
  <si>
    <t>1.名称:铸铁井盖                       
2.规格:600*600                              3.其他:满足设计要求及相关验收规范</t>
  </si>
  <si>
    <t>600*600</t>
  </si>
  <si>
    <t>挖沟槽土方</t>
  </si>
  <si>
    <t>1.土壤类别:一二类土
2.挖土深度:按设计要求
3.其他:详设计图</t>
  </si>
  <si>
    <t>m³</t>
  </si>
  <si>
    <t>回填方</t>
  </si>
  <si>
    <t>1.密实度要求:按设计要求
2.填方材料品种:原土回填</t>
  </si>
  <si>
    <t>余方弃置</t>
  </si>
  <si>
    <t>二、视频监控</t>
  </si>
  <si>
    <t>室外枪型摄像机</t>
  </si>
  <si>
    <t>3.5米监控立杆</t>
  </si>
  <si>
    <t>1.名称:配管
2.规格：PVC20
3.配置形式:暗敷
4.其他:满足设计要求及相关验收规范</t>
  </si>
  <si>
    <t>三、综合布线</t>
  </si>
  <si>
    <t>室外配电箱</t>
  </si>
  <si>
    <t>16口POE交换机*1</t>
  </si>
  <si>
    <t>8口POE交换机*1</t>
  </si>
  <si>
    <t>4口光纤盒</t>
  </si>
  <si>
    <t>1.5米尾纤</t>
  </si>
  <si>
    <t>光纤溶接</t>
  </si>
  <si>
    <t>4芯光纤</t>
  </si>
  <si>
    <t>1.名称:配线
2.规格：YJV3*2.5
3.配置形式:管内、槽内综合考虑
4.其他:满足设计要求及相关验收规范</t>
  </si>
  <si>
    <t>防雷器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</si>
</sst>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_);\(0.00\)"/>
    <numFmt numFmtId="180" formatCode="0_ "/>
    <numFmt numFmtId="181" formatCode="0.0_);[Red]\(0.0\)"/>
    <numFmt numFmtId="182" formatCode="#,##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charset val="0"/>
    </font>
    <font>
      <sz val="9"/>
      <color indexed="10"/>
      <name val="Geneva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134"/>
    </font>
    <font>
      <vertAlign val="superscript"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/>
    <xf numFmtId="0" fontId="29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/>
    <xf numFmtId="0" fontId="31" fillId="34" borderId="2">
      <alignment horizontal="left" vertical="center" wrapText="1"/>
    </xf>
    <xf numFmtId="0" fontId="8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35" fillId="0" borderId="0"/>
  </cellStyleXfs>
  <cellXfs count="14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left" vertical="center"/>
    </xf>
    <xf numFmtId="176" fontId="5" fillId="2" borderId="2" xfId="51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178" fontId="3" fillId="0" borderId="2" xfId="53" applyNumberFormat="1" applyFont="1" applyFill="1" applyBorder="1" applyAlignment="1">
      <alignment horizontal="left" vertical="center" wrapText="1"/>
    </xf>
    <xf numFmtId="176" fontId="2" fillId="0" borderId="2" xfId="52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3" fontId="2" fillId="0" borderId="2" xfId="56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left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52" applyNumberFormat="1" applyFont="1" applyFill="1" applyBorder="1" applyAlignment="1" applyProtection="1">
      <alignment horizontal="center" vertical="center" wrapText="1"/>
    </xf>
    <xf numFmtId="176" fontId="5" fillId="0" borderId="2" xfId="5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7" fontId="5" fillId="0" borderId="3" xfId="5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left" vertical="center"/>
    </xf>
    <xf numFmtId="0" fontId="5" fillId="0" borderId="5" xfId="51" applyFont="1" applyFill="1" applyBorder="1" applyAlignment="1">
      <alignment horizontal="left" vertical="center"/>
    </xf>
    <xf numFmtId="0" fontId="5" fillId="0" borderId="6" xfId="51" applyFont="1" applyFill="1" applyBorder="1" applyAlignment="1">
      <alignment horizontal="left" vertical="center"/>
    </xf>
    <xf numFmtId="0" fontId="5" fillId="2" borderId="4" xfId="51" applyFont="1" applyFill="1" applyBorder="1" applyAlignment="1">
      <alignment horizontal="left" vertical="center"/>
    </xf>
    <xf numFmtId="0" fontId="5" fillId="2" borderId="5" xfId="51" applyFont="1" applyFill="1" applyBorder="1" applyAlignment="1">
      <alignment horizontal="left" vertical="center"/>
    </xf>
    <xf numFmtId="0" fontId="5" fillId="2" borderId="6" xfId="51" applyFont="1" applyFill="1" applyBorder="1" applyAlignment="1">
      <alignment horizontal="left" vertical="center"/>
    </xf>
    <xf numFmtId="0" fontId="2" fillId="0" borderId="2" xfId="52" applyFont="1" applyFill="1" applyBorder="1" applyAlignment="1">
      <alignment horizontal="center" vertical="center"/>
    </xf>
    <xf numFmtId="176" fontId="2" fillId="0" borderId="7" xfId="52" applyNumberFormat="1" applyFont="1" applyFill="1" applyBorder="1" applyAlignment="1">
      <alignment horizontal="center" vertical="center"/>
    </xf>
    <xf numFmtId="176" fontId="2" fillId="0" borderId="7" xfId="52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80" fontId="2" fillId="0" borderId="2" xfId="52" applyNumberFormat="1" applyFont="1" applyFill="1" applyBorder="1" applyAlignment="1">
      <alignment horizontal="center" vertical="center"/>
    </xf>
    <xf numFmtId="179" fontId="2" fillId="0" borderId="2" xfId="52" applyNumberFormat="1" applyFont="1" applyFill="1" applyBorder="1" applyAlignment="1" applyProtection="1">
      <alignment horizontal="center" vertical="center"/>
    </xf>
    <xf numFmtId="0" fontId="2" fillId="0" borderId="2" xfId="57" applyFont="1" applyFill="1" applyBorder="1" applyAlignment="1">
      <alignment horizontal="left" vertical="center" wrapText="1"/>
    </xf>
    <xf numFmtId="176" fontId="5" fillId="2" borderId="2" xfId="52" applyNumberFormat="1" applyFont="1" applyFill="1" applyBorder="1" applyAlignment="1" applyProtection="1">
      <alignment horizontal="center" vertical="center"/>
    </xf>
    <xf numFmtId="0" fontId="5" fillId="0" borderId="2" xfId="51" applyFont="1" applyFill="1" applyBorder="1" applyAlignment="1">
      <alignment vertical="center"/>
    </xf>
    <xf numFmtId="0" fontId="2" fillId="0" borderId="2" xfId="5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left" vertical="center" wrapText="1"/>
    </xf>
    <xf numFmtId="0" fontId="2" fillId="0" borderId="2" xfId="59" applyFont="1" applyFill="1" applyBorder="1" applyAlignment="1">
      <alignment horizontal="center" vertical="center"/>
    </xf>
    <xf numFmtId="0" fontId="2" fillId="0" borderId="2" xfId="6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vertical="center" wrapText="1"/>
    </xf>
    <xf numFmtId="0" fontId="2" fillId="0" borderId="2" xfId="51" applyFont="1" applyFill="1" applyBorder="1" applyAlignment="1">
      <alignment vertical="center"/>
    </xf>
    <xf numFmtId="0" fontId="2" fillId="0" borderId="2" xfId="51" applyFont="1" applyFill="1" applyBorder="1" applyAlignment="1">
      <alignment horizontal="center" vertical="center" wrapText="1"/>
    </xf>
    <xf numFmtId="178" fontId="2" fillId="0" borderId="2" xfId="53" applyNumberFormat="1" applyFont="1" applyFill="1" applyBorder="1" applyAlignment="1">
      <alignment horizontal="left" vertical="center" wrapText="1"/>
    </xf>
    <xf numFmtId="0" fontId="2" fillId="0" borderId="2" xfId="57" applyFont="1" applyFill="1" applyBorder="1" applyAlignment="1">
      <alignment horizontal="center" vertical="center" wrapText="1"/>
    </xf>
    <xf numFmtId="179" fontId="2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4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56" applyNumberFormat="1" applyFont="1" applyFill="1" applyBorder="1" applyAlignment="1">
      <alignment horizontal="left" vertical="center" wrapText="1"/>
    </xf>
    <xf numFmtId="0" fontId="2" fillId="0" borderId="2" xfId="62" applyFont="1" applyFill="1" applyBorder="1" applyAlignment="1">
      <alignment horizontal="center" vertical="center" wrapText="1"/>
    </xf>
    <xf numFmtId="176" fontId="5" fillId="2" borderId="2" xfId="52" applyNumberFormat="1" applyFont="1" applyFill="1" applyBorder="1" applyAlignment="1" applyProtection="1">
      <alignment horizontal="center" vertical="center" wrapText="1"/>
    </xf>
    <xf numFmtId="2" fontId="2" fillId="0" borderId="2" xfId="5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left" vertical="center" wrapText="1"/>
    </xf>
    <xf numFmtId="0" fontId="2" fillId="0" borderId="2" xfId="63" applyFont="1" applyFill="1" applyBorder="1" applyAlignment="1">
      <alignment horizontal="left" vertical="center"/>
    </xf>
    <xf numFmtId="0" fontId="2" fillId="0" borderId="2" xfId="63" applyFont="1" applyFill="1" applyBorder="1" applyAlignment="1">
      <alignment horizontal="left" vertical="center" wrapText="1"/>
    </xf>
    <xf numFmtId="0" fontId="5" fillId="0" borderId="4" xfId="63" applyFont="1" applyFill="1" applyBorder="1" applyAlignment="1" applyProtection="1">
      <alignment horizontal="left" vertical="center"/>
      <protection locked="0"/>
    </xf>
    <xf numFmtId="0" fontId="5" fillId="0" borderId="5" xfId="63" applyFont="1" applyFill="1" applyBorder="1" applyAlignment="1" applyProtection="1">
      <alignment horizontal="left" vertical="center"/>
      <protection locked="0"/>
    </xf>
    <xf numFmtId="0" fontId="5" fillId="0" borderId="6" xfId="63" applyFont="1" applyFill="1" applyBorder="1" applyAlignment="1" applyProtection="1">
      <alignment horizontal="left" vertical="center"/>
      <protection locked="0"/>
    </xf>
    <xf numFmtId="0" fontId="2" fillId="0" borderId="4" xfId="63" applyFont="1" applyFill="1" applyBorder="1" applyAlignment="1" applyProtection="1">
      <alignment horizontal="left" vertical="center"/>
      <protection locked="0"/>
    </xf>
    <xf numFmtId="0" fontId="2" fillId="0" borderId="5" xfId="63" applyFont="1" applyFill="1" applyBorder="1" applyAlignment="1" applyProtection="1">
      <alignment horizontal="left" vertical="center"/>
      <protection locked="0"/>
    </xf>
    <xf numFmtId="0" fontId="2" fillId="0" borderId="6" xfId="63" applyFont="1" applyFill="1" applyBorder="1" applyAlignment="1" applyProtection="1">
      <alignment horizontal="left" vertical="center"/>
      <protection locked="0"/>
    </xf>
    <xf numFmtId="0" fontId="2" fillId="0" borderId="2" xfId="63" applyFont="1" applyFill="1" applyBorder="1" applyAlignment="1" applyProtection="1">
      <alignment horizontal="center" vertical="center"/>
      <protection locked="0"/>
    </xf>
    <xf numFmtId="0" fontId="2" fillId="0" borderId="2" xfId="63" applyFont="1" applyFill="1" applyBorder="1" applyAlignment="1">
      <alignment horizontal="center" vertical="center" wrapText="1"/>
    </xf>
    <xf numFmtId="0" fontId="2" fillId="0" borderId="2" xfId="63" applyFont="1" applyFill="1" applyBorder="1" applyAlignment="1">
      <alignment horizontal="center" vertical="center"/>
    </xf>
    <xf numFmtId="0" fontId="2" fillId="0" borderId="2" xfId="63" applyFont="1" applyFill="1" applyBorder="1" applyAlignment="1" applyProtection="1">
      <alignment horizontal="left" vertical="center"/>
      <protection locked="0"/>
    </xf>
    <xf numFmtId="0" fontId="2" fillId="0" borderId="2" xfId="64" applyFont="1" applyFill="1" applyBorder="1" applyAlignment="1" applyProtection="1">
      <alignment horizontal="left" vertical="center"/>
      <protection locked="0"/>
    </xf>
    <xf numFmtId="0" fontId="2" fillId="0" borderId="2" xfId="64" applyFont="1" applyFill="1" applyBorder="1" applyAlignment="1">
      <alignment horizontal="center" vertical="center" wrapText="1"/>
    </xf>
    <xf numFmtId="0" fontId="2" fillId="0" borderId="2" xfId="65" applyFont="1" applyFill="1" applyBorder="1" applyAlignment="1">
      <alignment horizontal="left" vertical="center" wrapText="1"/>
    </xf>
    <xf numFmtId="0" fontId="2" fillId="0" borderId="2" xfId="65" applyFont="1" applyFill="1" applyBorder="1" applyAlignment="1">
      <alignment horizontal="center" vertical="center"/>
    </xf>
    <xf numFmtId="0" fontId="8" fillId="0" borderId="2" xfId="63" applyFont="1" applyFill="1" applyBorder="1" applyAlignment="1">
      <alignment horizontal="left" vertical="center" wrapText="1"/>
    </xf>
    <xf numFmtId="0" fontId="2" fillId="0" borderId="2" xfId="63" applyFont="1" applyFill="1" applyBorder="1" applyAlignment="1">
      <alignment vertical="center" wrapText="1"/>
    </xf>
    <xf numFmtId="0" fontId="2" fillId="0" borderId="3" xfId="63" applyFont="1" applyFill="1" applyBorder="1" applyAlignment="1" applyProtection="1">
      <alignment horizontal="left" vertical="center"/>
      <protection locked="0"/>
    </xf>
    <xf numFmtId="0" fontId="2" fillId="0" borderId="3" xfId="63" applyFont="1" applyFill="1" applyBorder="1" applyAlignment="1">
      <alignment horizontal="left" vertical="center"/>
    </xf>
    <xf numFmtId="0" fontId="2" fillId="0" borderId="3" xfId="63" applyFont="1" applyFill="1" applyBorder="1" applyAlignment="1">
      <alignment horizontal="left" vertical="center" wrapText="1"/>
    </xf>
    <xf numFmtId="0" fontId="2" fillId="0" borderId="3" xfId="63" applyFont="1" applyFill="1" applyBorder="1" applyAlignment="1">
      <alignment horizontal="center" vertical="center" wrapText="1"/>
    </xf>
    <xf numFmtId="0" fontId="2" fillId="0" borderId="3" xfId="63" applyFont="1" applyFill="1" applyBorder="1" applyAlignment="1">
      <alignment horizontal="center" vertical="center"/>
    </xf>
    <xf numFmtId="179" fontId="2" fillId="0" borderId="3" xfId="52" applyNumberFormat="1" applyFont="1" applyFill="1" applyBorder="1" applyAlignment="1" applyProtection="1">
      <alignment horizontal="center" vertical="center"/>
    </xf>
    <xf numFmtId="176" fontId="2" fillId="0" borderId="3" xfId="52" applyNumberFormat="1" applyFont="1" applyFill="1" applyBorder="1" applyAlignment="1" applyProtection="1">
      <alignment horizontal="center" vertical="center"/>
    </xf>
    <xf numFmtId="0" fontId="5" fillId="0" borderId="8" xfId="63" applyFont="1" applyFill="1" applyBorder="1" applyAlignment="1" applyProtection="1">
      <alignment horizontal="left" vertical="center"/>
      <protection locked="0"/>
    </xf>
    <xf numFmtId="0" fontId="5" fillId="0" borderId="0" xfId="63" applyFont="1" applyFill="1" applyAlignment="1" applyProtection="1">
      <alignment horizontal="left" vertical="center"/>
      <protection locked="0"/>
    </xf>
    <xf numFmtId="0" fontId="5" fillId="0" borderId="9" xfId="63" applyFont="1" applyFill="1" applyBorder="1" applyAlignment="1" applyProtection="1">
      <alignment horizontal="left" vertical="center"/>
      <protection locked="0"/>
    </xf>
    <xf numFmtId="0" fontId="2" fillId="0" borderId="7" xfId="63" applyFont="1" applyFill="1" applyBorder="1" applyAlignment="1" applyProtection="1">
      <alignment horizontal="center" vertical="center"/>
      <protection locked="0"/>
    </xf>
    <xf numFmtId="0" fontId="2" fillId="0" borderId="7" xfId="63" applyFont="1" applyFill="1" applyBorder="1" applyAlignment="1">
      <alignment horizontal="left" vertical="center" wrapText="1"/>
    </xf>
    <xf numFmtId="0" fontId="2" fillId="0" borderId="7" xfId="63" applyFont="1" applyFill="1" applyBorder="1" applyAlignment="1">
      <alignment horizontal="center" vertical="center" wrapText="1"/>
    </xf>
    <xf numFmtId="0" fontId="2" fillId="0" borderId="7" xfId="63" applyFont="1" applyFill="1" applyBorder="1" applyAlignment="1">
      <alignment horizontal="center" vertical="center"/>
    </xf>
    <xf numFmtId="179" fontId="2" fillId="0" borderId="7" xfId="52" applyNumberFormat="1" applyFont="1" applyFill="1" applyBorder="1" applyAlignment="1" applyProtection="1">
      <alignment horizontal="center" vertical="center"/>
    </xf>
    <xf numFmtId="0" fontId="2" fillId="0" borderId="4" xfId="63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/>
    </xf>
    <xf numFmtId="0" fontId="5" fillId="2" borderId="2" xfId="51" applyFont="1" applyFill="1" applyBorder="1" applyAlignment="1">
      <alignment vertical="center"/>
    </xf>
    <xf numFmtId="0" fontId="2" fillId="2" borderId="2" xfId="54" applyFont="1" applyFill="1" applyBorder="1" applyAlignment="1">
      <alignment horizontal="left" vertical="center" wrapText="1"/>
    </xf>
    <xf numFmtId="0" fontId="2" fillId="2" borderId="2" xfId="51" applyFont="1" applyFill="1" applyBorder="1" applyAlignment="1">
      <alignment horizontal="center" vertical="center"/>
    </xf>
    <xf numFmtId="0" fontId="5" fillId="2" borderId="2" xfId="51" applyFont="1" applyFill="1" applyBorder="1" applyAlignment="1">
      <alignment horizontal="center" vertical="center"/>
    </xf>
    <xf numFmtId="3" fontId="2" fillId="0" borderId="2" xfId="52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left" vertical="center" wrapText="1"/>
    </xf>
    <xf numFmtId="0" fontId="2" fillId="2" borderId="2" xfId="52" applyFont="1" applyFill="1" applyBorder="1" applyAlignment="1">
      <alignment horizontal="center" vertical="center"/>
    </xf>
    <xf numFmtId="176" fontId="2" fillId="2" borderId="2" xfId="52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2" fontId="2" fillId="0" borderId="2" xfId="5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6" fillId="0" borderId="2" xfId="55" applyFont="1" applyFill="1" applyBorder="1" applyAlignment="1">
      <alignment horizontal="center" vertical="center" wrapText="1"/>
    </xf>
    <xf numFmtId="3" fontId="2" fillId="2" borderId="2" xfId="56" applyNumberFormat="1" applyFont="1" applyFill="1" applyBorder="1" applyAlignment="1">
      <alignment horizontal="center" vertical="center" wrapText="1"/>
    </xf>
    <xf numFmtId="2" fontId="2" fillId="2" borderId="2" xfId="51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left" vertical="center"/>
    </xf>
    <xf numFmtId="182" fontId="2" fillId="0" borderId="2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Alignment="1"/>
    <xf numFmtId="0" fontId="5" fillId="0" borderId="2" xfId="0" applyFont="1" applyFill="1" applyBorder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配置清单格式" xfId="49"/>
    <cellStyle name="常规_Sheet1" xfId="50"/>
    <cellStyle name="常规 3" xfId="51"/>
    <cellStyle name="常规 10 10 3 2" xfId="52"/>
    <cellStyle name="常规 10" xfId="53"/>
    <cellStyle name="Normal" xfId="54"/>
    <cellStyle name="常规 9 4" xfId="55"/>
    <cellStyle name="ST_06" xfId="56"/>
    <cellStyle name="常规 2 4" xfId="57"/>
    <cellStyle name="常规_1、汇总、预算清单" xfId="58"/>
    <cellStyle name="常规_第一次报概算版本——预算清单（成本）2010.06.13" xfId="59"/>
    <cellStyle name="样式 1 7" xfId="60"/>
    <cellStyle name="常规 3 14" xfId="61"/>
    <cellStyle name="样式 1" xfId="62"/>
    <cellStyle name="Normal 2" xfId="63"/>
    <cellStyle name="Normal_配置报价格式-VISTA-Version 2.3 2" xfId="64"/>
    <cellStyle name="Normal 2 2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angmeijia\Desktop\D:\Documents%20and%20Settings\e293218\Local%20Settings\Temporary%20Internet%20Files\OLK19E\DOCUME~1\hk17161\LOCALS~1\Temp\aigis_price_po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angmeijia\Desktop\H:\Sales\bas&#25253;&#20215;&#26631;&#20934;&#26679;&#26412;&#25991;&#20214;\BAS&#30417;&#25511;&#28857;&#34920;(&#27169;&#2649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angmeijia\Desktop\D:\Documents%20and%20Settings\e293218\Local%20Settings\Temporary%20Internet%20Files\OLK19E\Jim\price\2001\My%20Documents\CPU_DATA\99YER&amp;OP\&#49324;&#50629;&#48512;&#51333;&#54633;\1999Act\99MonAct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BAU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U"/>
      <sheetName val="#REF!"/>
      <sheetName val="LIS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J7" sqref="J7"/>
    </sheetView>
  </sheetViews>
  <sheetFormatPr defaultColWidth="9.05833333333333" defaultRowHeight="22" customHeight="1" outlineLevelCol="6"/>
  <cols>
    <col min="1" max="1" width="9.05833333333333" style="136"/>
    <col min="2" max="2" width="29.375" style="136" customWidth="1"/>
    <col min="3" max="3" width="20.75" style="136" customWidth="1"/>
    <col min="4" max="4" width="15.875" style="136" customWidth="1"/>
    <col min="5" max="5" width="9.05833333333333" style="136"/>
    <col min="6" max="6" width="11.45" style="136"/>
    <col min="7" max="16384" width="9.05833333333333" style="136"/>
  </cols>
  <sheetData>
    <row r="1" s="136" customFormat="1" ht="36" customHeight="1" spans="1:4">
      <c r="A1" s="137" t="s">
        <v>0</v>
      </c>
      <c r="B1" s="138"/>
      <c r="C1" s="138"/>
      <c r="D1" s="138"/>
    </row>
    <row r="2" s="136" customFormat="1" customHeight="1" spans="1:4">
      <c r="A2" s="139" t="s">
        <v>1</v>
      </c>
      <c r="B2" s="140" t="s">
        <v>2</v>
      </c>
      <c r="C2" s="141" t="s">
        <v>3</v>
      </c>
      <c r="D2" s="139" t="s">
        <v>4</v>
      </c>
    </row>
    <row r="3" s="136" customFormat="1" customHeight="1" spans="1:4">
      <c r="A3" s="142">
        <v>1</v>
      </c>
      <c r="B3" s="143" t="s">
        <v>5</v>
      </c>
      <c r="C3" s="144"/>
      <c r="D3" s="142"/>
    </row>
    <row r="4" s="136" customFormat="1" customHeight="1" spans="1:4">
      <c r="A4" s="142">
        <v>2</v>
      </c>
      <c r="B4" s="143" t="s">
        <v>6</v>
      </c>
      <c r="C4" s="144"/>
      <c r="D4" s="142"/>
    </row>
    <row r="5" s="136" customFormat="1" customHeight="1" spans="1:4">
      <c r="A5" s="142">
        <v>3</v>
      </c>
      <c r="B5" s="143" t="s">
        <v>7</v>
      </c>
      <c r="C5" s="144"/>
      <c r="D5" s="142"/>
    </row>
    <row r="6" s="136" customFormat="1" customHeight="1" spans="1:4">
      <c r="A6" s="142">
        <v>4</v>
      </c>
      <c r="B6" s="143" t="s">
        <v>8</v>
      </c>
      <c r="C6" s="144"/>
      <c r="D6" s="142"/>
    </row>
    <row r="7" s="136" customFormat="1" customHeight="1" spans="1:4">
      <c r="A7" s="142">
        <v>5</v>
      </c>
      <c r="B7" s="143" t="s">
        <v>9</v>
      </c>
      <c r="C7" s="144"/>
      <c r="D7" s="142"/>
    </row>
    <row r="8" s="136" customFormat="1" customHeight="1" spans="1:4">
      <c r="A8" s="142">
        <v>6</v>
      </c>
      <c r="B8" s="143" t="s">
        <v>10</v>
      </c>
      <c r="C8" s="144"/>
      <c r="D8" s="142"/>
    </row>
    <row r="9" s="136" customFormat="1" customHeight="1" spans="1:4">
      <c r="A9" s="142">
        <v>7</v>
      </c>
      <c r="B9" s="143" t="s">
        <v>11</v>
      </c>
      <c r="C9" s="144"/>
      <c r="D9" s="142"/>
    </row>
    <row r="10" s="136" customFormat="1" customHeight="1" spans="1:4">
      <c r="A10" s="142">
        <v>8</v>
      </c>
      <c r="B10" s="143" t="s">
        <v>12</v>
      </c>
      <c r="C10" s="144"/>
      <c r="D10" s="142"/>
    </row>
    <row r="11" s="136" customFormat="1" customHeight="1" spans="1:4">
      <c r="A11" s="142">
        <v>9</v>
      </c>
      <c r="B11" s="143" t="s">
        <v>13</v>
      </c>
      <c r="C11" s="144"/>
      <c r="D11" s="142"/>
    </row>
    <row r="12" s="136" customFormat="1" customHeight="1" spans="1:4">
      <c r="A12" s="142">
        <v>10</v>
      </c>
      <c r="B12" s="143" t="s">
        <v>14</v>
      </c>
      <c r="C12" s="144"/>
      <c r="D12" s="142"/>
    </row>
    <row r="13" s="136" customFormat="1" customHeight="1" spans="1:4">
      <c r="A13" s="142">
        <v>11</v>
      </c>
      <c r="B13" s="143" t="s">
        <v>15</v>
      </c>
      <c r="C13" s="144"/>
      <c r="D13" s="142"/>
    </row>
    <row r="14" s="136" customFormat="1" customHeight="1" spans="1:4">
      <c r="A14" s="142">
        <v>12</v>
      </c>
      <c r="B14" s="143" t="s">
        <v>16</v>
      </c>
      <c r="C14" s="144"/>
      <c r="D14" s="142"/>
    </row>
    <row r="15" s="136" customFormat="1" customHeight="1" spans="1:4">
      <c r="A15" s="142">
        <v>13</v>
      </c>
      <c r="B15" s="143" t="s">
        <v>17</v>
      </c>
      <c r="C15" s="144"/>
      <c r="D15" s="142"/>
    </row>
    <row r="16" s="136" customFormat="1" customHeight="1" spans="1:4">
      <c r="A16" s="142">
        <v>14</v>
      </c>
      <c r="B16" s="143" t="s">
        <v>18</v>
      </c>
      <c r="C16" s="144"/>
      <c r="D16" s="142"/>
    </row>
    <row r="17" s="136" customFormat="1" customHeight="1" spans="1:4">
      <c r="A17" s="142">
        <v>15</v>
      </c>
      <c r="B17" s="143" t="s">
        <v>19</v>
      </c>
      <c r="C17" s="144"/>
      <c r="D17" s="142"/>
    </row>
    <row r="18" s="136" customFormat="1" customHeight="1" spans="1:4">
      <c r="A18" s="142">
        <v>16</v>
      </c>
      <c r="B18" s="58" t="s">
        <v>20</v>
      </c>
      <c r="C18" s="144"/>
      <c r="D18" s="142"/>
    </row>
    <row r="19" s="136" customFormat="1" customHeight="1" spans="1:7">
      <c r="A19" s="142">
        <v>17</v>
      </c>
      <c r="B19" s="143" t="s">
        <v>21</v>
      </c>
      <c r="C19" s="144"/>
      <c r="D19" s="142"/>
      <c r="G19" s="145"/>
    </row>
    <row r="20" s="136" customFormat="1" customHeight="1" spans="1:7">
      <c r="A20" s="142">
        <v>18</v>
      </c>
      <c r="B20" s="143" t="s">
        <v>22</v>
      </c>
      <c r="C20" s="144"/>
      <c r="D20" s="142"/>
      <c r="G20" s="145"/>
    </row>
    <row r="21" s="136" customFormat="1" customHeight="1" spans="1:4">
      <c r="A21" s="142">
        <v>19</v>
      </c>
      <c r="B21" s="146" t="s">
        <v>23</v>
      </c>
      <c r="C21" s="144"/>
      <c r="D21" s="142"/>
    </row>
    <row r="22" customHeight="1" spans="1:4">
      <c r="A22" s="142">
        <v>20</v>
      </c>
      <c r="B22" s="146" t="s">
        <v>24</v>
      </c>
      <c r="C22" s="144"/>
      <c r="D22" s="142"/>
    </row>
    <row r="23" s="136" customFormat="1" customHeight="1" spans="1:4">
      <c r="A23" s="142">
        <v>21</v>
      </c>
      <c r="B23" s="146" t="s">
        <v>25</v>
      </c>
      <c r="C23" s="144"/>
      <c r="D23" s="14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view="pageBreakPreview" zoomScaleNormal="85" topLeftCell="A164" workbookViewId="0">
      <selection activeCell="K8" sqref="K8"/>
    </sheetView>
  </sheetViews>
  <sheetFormatPr defaultColWidth="9.05833333333333" defaultRowHeight="13.5" outlineLevelCol="7"/>
  <cols>
    <col min="1" max="1" width="9.65833333333333" style="4" customWidth="1"/>
    <col min="2" max="2" width="15.7416666666667" style="2" customWidth="1"/>
    <col min="3" max="3" width="35.875" style="4" customWidth="1"/>
    <col min="4" max="4" width="27.2666666666667" style="4" customWidth="1"/>
    <col min="5" max="5" width="5.675" style="4" customWidth="1"/>
    <col min="6" max="7" width="10.7083333333333" style="4" customWidth="1"/>
    <col min="8" max="8" width="14.45" style="4" customWidth="1"/>
    <col min="9" max="16374" width="9.05833333333333" style="4"/>
  </cols>
  <sheetData>
    <row r="1" s="33" customFormat="1" ht="32" customHeight="1" spans="1:7">
      <c r="A1" s="117" t="s">
        <v>26</v>
      </c>
      <c r="B1" s="117"/>
      <c r="C1" s="117"/>
      <c r="D1" s="117"/>
      <c r="E1" s="117"/>
      <c r="F1" s="117"/>
      <c r="G1" s="117"/>
    </row>
    <row r="2" s="33" customFormat="1" ht="32" customHeight="1" spans="1:8">
      <c r="A2" s="7" t="s">
        <v>1</v>
      </c>
      <c r="B2" s="7" t="s">
        <v>27</v>
      </c>
      <c r="C2" s="8" t="s">
        <v>28</v>
      </c>
      <c r="D2" s="8" t="s">
        <v>29</v>
      </c>
      <c r="E2" s="8" t="s">
        <v>30</v>
      </c>
      <c r="F2" s="9" t="s">
        <v>31</v>
      </c>
      <c r="G2" s="10" t="s">
        <v>32</v>
      </c>
      <c r="H2" s="10" t="s">
        <v>33</v>
      </c>
    </row>
    <row r="3" s="2" customFormat="1" ht="25" customHeight="1" spans="1:8">
      <c r="A3" s="56" t="s">
        <v>34</v>
      </c>
      <c r="B3" s="56"/>
      <c r="C3" s="20"/>
      <c r="D3" s="20"/>
      <c r="E3" s="19"/>
      <c r="F3" s="19"/>
      <c r="G3" s="19"/>
      <c r="H3" s="116"/>
    </row>
    <row r="4" s="2" customFormat="1" ht="25" customHeight="1" spans="1:8">
      <c r="A4" s="118" t="s">
        <v>35</v>
      </c>
      <c r="B4" s="118"/>
      <c r="C4" s="118"/>
      <c r="D4" s="118"/>
      <c r="E4" s="118"/>
      <c r="F4" s="118"/>
      <c r="G4" s="118"/>
      <c r="H4" s="116"/>
    </row>
    <row r="5" s="2" customFormat="1" ht="25" customHeight="1" spans="1:8">
      <c r="A5" s="119"/>
      <c r="B5" s="119" t="s">
        <v>36</v>
      </c>
      <c r="C5" s="120"/>
      <c r="D5" s="120"/>
      <c r="E5" s="121"/>
      <c r="F5" s="121"/>
      <c r="G5" s="122"/>
      <c r="H5" s="116"/>
    </row>
    <row r="6" s="2" customFormat="1" ht="25" customHeight="1" outlineLevel="1" spans="1:8">
      <c r="A6" s="28">
        <v>1</v>
      </c>
      <c r="B6" s="29" t="s">
        <v>37</v>
      </c>
      <c r="C6" s="25" t="s">
        <v>38</v>
      </c>
      <c r="D6" s="25" t="s">
        <v>39</v>
      </c>
      <c r="E6" s="46" t="s">
        <v>40</v>
      </c>
      <c r="F6" s="52">
        <v>2</v>
      </c>
      <c r="G6" s="16"/>
      <c r="H6" s="116"/>
    </row>
    <row r="7" s="2" customFormat="1" ht="25" customHeight="1" outlineLevel="1" spans="1:8">
      <c r="A7" s="28">
        <v>2</v>
      </c>
      <c r="B7" s="29" t="s">
        <v>41</v>
      </c>
      <c r="C7" s="25" t="s">
        <v>42</v>
      </c>
      <c r="D7" s="25" t="s">
        <v>43</v>
      </c>
      <c r="E7" s="46" t="s">
        <v>40</v>
      </c>
      <c r="F7" s="52">
        <v>2</v>
      </c>
      <c r="G7" s="16"/>
      <c r="H7" s="116"/>
    </row>
    <row r="8" s="2" customFormat="1" ht="25" customHeight="1" outlineLevel="1" spans="1:8">
      <c r="A8" s="28">
        <v>3</v>
      </c>
      <c r="B8" s="29" t="s">
        <v>44</v>
      </c>
      <c r="C8" s="25" t="s">
        <v>45</v>
      </c>
      <c r="D8" s="25" t="s">
        <v>46</v>
      </c>
      <c r="E8" s="46" t="s">
        <v>40</v>
      </c>
      <c r="F8" s="52">
        <v>2</v>
      </c>
      <c r="G8" s="16"/>
      <c r="H8" s="116"/>
    </row>
    <row r="9" s="2" customFormat="1" ht="86" customHeight="1" outlineLevel="1" spans="1:8">
      <c r="A9" s="28">
        <v>4</v>
      </c>
      <c r="B9" s="49" t="s">
        <v>47</v>
      </c>
      <c r="C9" s="50" t="s">
        <v>48</v>
      </c>
      <c r="D9" s="50" t="s">
        <v>49</v>
      </c>
      <c r="E9" s="49" t="s">
        <v>50</v>
      </c>
      <c r="F9" s="51">
        <v>16</v>
      </c>
      <c r="G9" s="16"/>
      <c r="H9" s="116"/>
    </row>
    <row r="10" s="2" customFormat="1" ht="25" customHeight="1" outlineLevel="1" spans="1:8">
      <c r="A10" s="28">
        <v>5</v>
      </c>
      <c r="B10" s="29" t="s">
        <v>51</v>
      </c>
      <c r="C10" s="25"/>
      <c r="D10" s="25"/>
      <c r="E10" s="46" t="s">
        <v>40</v>
      </c>
      <c r="F10" s="52">
        <v>1</v>
      </c>
      <c r="G10" s="16"/>
      <c r="H10" s="116"/>
    </row>
    <row r="11" s="2" customFormat="1" ht="25" customHeight="1" outlineLevel="1" spans="1:8">
      <c r="A11" s="28">
        <v>6</v>
      </c>
      <c r="B11" s="29" t="s">
        <v>52</v>
      </c>
      <c r="C11" s="25" t="s">
        <v>53</v>
      </c>
      <c r="D11" s="25"/>
      <c r="E11" s="46" t="s">
        <v>40</v>
      </c>
      <c r="F11" s="52">
        <v>1</v>
      </c>
      <c r="G11" s="16"/>
      <c r="H11" s="116"/>
    </row>
    <row r="12" s="2" customFormat="1" ht="25" customHeight="1" outlineLevel="1" spans="1:8">
      <c r="A12" s="28">
        <v>7</v>
      </c>
      <c r="B12" s="29" t="s">
        <v>54</v>
      </c>
      <c r="C12" s="25"/>
      <c r="D12" s="25"/>
      <c r="E12" s="46" t="s">
        <v>40</v>
      </c>
      <c r="F12" s="52">
        <v>1</v>
      </c>
      <c r="G12" s="16"/>
      <c r="H12" s="116"/>
    </row>
    <row r="13" s="2" customFormat="1" ht="25" customHeight="1" outlineLevel="1" spans="1:8">
      <c r="A13" s="28">
        <v>8</v>
      </c>
      <c r="B13" s="29" t="s">
        <v>55</v>
      </c>
      <c r="C13" s="25"/>
      <c r="D13" s="25"/>
      <c r="E13" s="46" t="s">
        <v>40</v>
      </c>
      <c r="F13" s="52">
        <v>1</v>
      </c>
      <c r="G13" s="16"/>
      <c r="H13" s="116"/>
    </row>
    <row r="14" s="2" customFormat="1" ht="25" customHeight="1" outlineLevel="1" spans="1:8">
      <c r="A14" s="28">
        <v>9</v>
      </c>
      <c r="B14" s="29" t="s">
        <v>56</v>
      </c>
      <c r="C14" s="25"/>
      <c r="D14" s="25"/>
      <c r="E14" s="46" t="s">
        <v>40</v>
      </c>
      <c r="F14" s="52">
        <v>6</v>
      </c>
      <c r="G14" s="16"/>
      <c r="H14" s="116"/>
    </row>
    <row r="15" s="2" customFormat="1" ht="37" customHeight="1" outlineLevel="1" spans="1:8">
      <c r="A15" s="28">
        <v>10</v>
      </c>
      <c r="B15" s="29" t="s">
        <v>57</v>
      </c>
      <c r="C15" s="25"/>
      <c r="D15" s="25"/>
      <c r="E15" s="46" t="s">
        <v>40</v>
      </c>
      <c r="F15" s="52">
        <v>1</v>
      </c>
      <c r="G15" s="16"/>
      <c r="H15" s="116"/>
    </row>
    <row r="16" s="2" customFormat="1" ht="25" customHeight="1" outlineLevel="1" spans="1:8">
      <c r="A16" s="28">
        <v>11</v>
      </c>
      <c r="B16" s="29" t="s">
        <v>58</v>
      </c>
      <c r="C16" s="123" t="s">
        <v>59</v>
      </c>
      <c r="D16" s="123" t="s">
        <v>60</v>
      </c>
      <c r="E16" s="46" t="s">
        <v>40</v>
      </c>
      <c r="F16" s="52">
        <v>1</v>
      </c>
      <c r="G16" s="16"/>
      <c r="H16" s="116"/>
    </row>
    <row r="17" s="2" customFormat="1" ht="25" customHeight="1" outlineLevel="1" spans="1:8">
      <c r="A17" s="28">
        <v>12</v>
      </c>
      <c r="B17" s="29" t="s">
        <v>61</v>
      </c>
      <c r="C17" s="25"/>
      <c r="D17" s="25"/>
      <c r="E17" s="46" t="s">
        <v>40</v>
      </c>
      <c r="F17" s="52">
        <v>1</v>
      </c>
      <c r="G17" s="16"/>
      <c r="H17" s="116"/>
    </row>
    <row r="18" s="2" customFormat="1" ht="25" customHeight="1" outlineLevel="1" spans="1:8">
      <c r="A18" s="28">
        <v>13</v>
      </c>
      <c r="B18" s="29" t="s">
        <v>62</v>
      </c>
      <c r="C18" s="25" t="s">
        <v>63</v>
      </c>
      <c r="D18" s="25"/>
      <c r="E18" s="46" t="s">
        <v>40</v>
      </c>
      <c r="F18" s="52">
        <v>1</v>
      </c>
      <c r="G18" s="16"/>
      <c r="H18" s="116"/>
    </row>
    <row r="19" s="2" customFormat="1" ht="25" customHeight="1" outlineLevel="1" spans="1:8">
      <c r="A19" s="28">
        <v>14</v>
      </c>
      <c r="B19" s="29" t="s">
        <v>64</v>
      </c>
      <c r="C19" s="25"/>
      <c r="D19" s="25"/>
      <c r="E19" s="46" t="s">
        <v>40</v>
      </c>
      <c r="F19" s="52">
        <v>1</v>
      </c>
      <c r="G19" s="16"/>
      <c r="H19" s="116"/>
    </row>
    <row r="20" s="2" customFormat="1" ht="27" customHeight="1" outlineLevel="1" spans="1:8">
      <c r="A20" s="28">
        <v>15</v>
      </c>
      <c r="B20" s="29" t="s">
        <v>65</v>
      </c>
      <c r="C20" s="54" t="s">
        <v>66</v>
      </c>
      <c r="D20" s="54"/>
      <c r="E20" s="46" t="s">
        <v>67</v>
      </c>
      <c r="F20" s="15">
        <f>8*14+4*3</f>
        <v>124</v>
      </c>
      <c r="G20" s="16"/>
      <c r="H20" s="116"/>
    </row>
    <row r="21" s="4" customFormat="1" ht="25" customHeight="1" outlineLevel="1" spans="1:8">
      <c r="A21" s="28">
        <v>16</v>
      </c>
      <c r="B21" s="26" t="s">
        <v>68</v>
      </c>
      <c r="C21" s="27" t="s">
        <v>69</v>
      </c>
      <c r="D21" s="27" t="s">
        <v>70</v>
      </c>
      <c r="E21" s="46" t="s">
        <v>71</v>
      </c>
      <c r="F21" s="15">
        <v>26</v>
      </c>
      <c r="G21" s="16"/>
      <c r="H21" s="124"/>
    </row>
    <row r="22" s="4" customFormat="1" ht="25" customHeight="1" outlineLevel="1" spans="1:8">
      <c r="A22" s="28">
        <v>17</v>
      </c>
      <c r="B22" s="21" t="s">
        <v>72</v>
      </c>
      <c r="C22" s="20"/>
      <c r="D22" s="20"/>
      <c r="E22" s="19" t="s">
        <v>73</v>
      </c>
      <c r="F22" s="19">
        <v>29</v>
      </c>
      <c r="G22" s="16"/>
      <c r="H22" s="124"/>
    </row>
    <row r="23" s="2" customFormat="1" ht="25" customHeight="1" spans="1:8">
      <c r="A23" s="125"/>
      <c r="B23" s="119" t="s">
        <v>74</v>
      </c>
      <c r="C23" s="126"/>
      <c r="D23" s="126"/>
      <c r="E23" s="127"/>
      <c r="F23" s="128"/>
      <c r="G23" s="129"/>
      <c r="H23" s="116"/>
    </row>
    <row r="24" s="2" customFormat="1" ht="51" customHeight="1" outlineLevel="1" spans="1:8">
      <c r="A24" s="28">
        <v>1</v>
      </c>
      <c r="B24" s="57" t="s">
        <v>75</v>
      </c>
      <c r="C24" s="58" t="s">
        <v>76</v>
      </c>
      <c r="D24" s="59" t="s">
        <v>77</v>
      </c>
      <c r="E24" s="60" t="s">
        <v>78</v>
      </c>
      <c r="F24" s="16">
        <v>33.97</v>
      </c>
      <c r="G24" s="16"/>
      <c r="H24" s="116"/>
    </row>
    <row r="25" s="2" customFormat="1" ht="25" customHeight="1" outlineLevel="1" spans="1:8">
      <c r="A25" s="28">
        <v>2</v>
      </c>
      <c r="B25" s="61" t="s">
        <v>79</v>
      </c>
      <c r="C25" s="59" t="s">
        <v>80</v>
      </c>
      <c r="D25" s="59" t="s">
        <v>81</v>
      </c>
      <c r="E25" s="60" t="s">
        <v>78</v>
      </c>
      <c r="F25" s="16">
        <v>33.97</v>
      </c>
      <c r="G25" s="16"/>
      <c r="H25" s="116"/>
    </row>
    <row r="26" s="2" customFormat="1" ht="25" customHeight="1" outlineLevel="1" spans="1:8">
      <c r="A26" s="28">
        <v>3</v>
      </c>
      <c r="B26" s="61" t="s">
        <v>82</v>
      </c>
      <c r="C26" s="58" t="s">
        <v>83</v>
      </c>
      <c r="D26" s="59" t="s">
        <v>84</v>
      </c>
      <c r="E26" s="60" t="s">
        <v>78</v>
      </c>
      <c r="F26" s="16">
        <v>33.97</v>
      </c>
      <c r="G26" s="16"/>
      <c r="H26" s="116"/>
    </row>
    <row r="27" s="2" customFormat="1" ht="29" customHeight="1" outlineLevel="1" spans="1:8">
      <c r="A27" s="28">
        <v>4</v>
      </c>
      <c r="B27" s="49" t="s">
        <v>85</v>
      </c>
      <c r="C27" s="50" t="s">
        <v>86</v>
      </c>
      <c r="D27" s="50" t="s">
        <v>87</v>
      </c>
      <c r="E27" s="49" t="s">
        <v>88</v>
      </c>
      <c r="F27" s="16">
        <f>24.4</f>
        <v>24.4</v>
      </c>
      <c r="G27" s="16"/>
      <c r="H27" s="116"/>
    </row>
    <row r="28" s="2" customFormat="1" ht="41" customHeight="1" outlineLevel="1" spans="1:8">
      <c r="A28" s="28">
        <v>5</v>
      </c>
      <c r="B28" s="61" t="s">
        <v>89</v>
      </c>
      <c r="C28" s="50" t="s">
        <v>90</v>
      </c>
      <c r="D28" s="59" t="s">
        <v>91</v>
      </c>
      <c r="E28" s="60" t="s">
        <v>78</v>
      </c>
      <c r="F28" s="16">
        <v>68.32</v>
      </c>
      <c r="G28" s="16"/>
      <c r="H28" s="116"/>
    </row>
    <row r="29" s="2" customFormat="1" ht="25" customHeight="1" outlineLevel="1" spans="1:8">
      <c r="A29" s="28">
        <v>6</v>
      </c>
      <c r="B29" s="57" t="s">
        <v>92</v>
      </c>
      <c r="C29" s="59" t="s">
        <v>93</v>
      </c>
      <c r="D29" s="59" t="s">
        <v>94</v>
      </c>
      <c r="E29" s="60" t="s">
        <v>78</v>
      </c>
      <c r="F29" s="16">
        <v>33.97</v>
      </c>
      <c r="G29" s="16"/>
      <c r="H29" s="116"/>
    </row>
    <row r="30" s="2" customFormat="1" ht="43" customHeight="1" outlineLevel="1" spans="1:8">
      <c r="A30" s="28">
        <v>7</v>
      </c>
      <c r="B30" s="57" t="s">
        <v>95</v>
      </c>
      <c r="C30" s="58" t="s">
        <v>96</v>
      </c>
      <c r="D30" s="59" t="s">
        <v>97</v>
      </c>
      <c r="E30" s="60" t="s">
        <v>78</v>
      </c>
      <c r="F30" s="16">
        <v>33.97</v>
      </c>
      <c r="G30" s="16"/>
      <c r="H30" s="116"/>
    </row>
    <row r="31" s="2" customFormat="1" ht="43" customHeight="1" outlineLevel="1" spans="1:8">
      <c r="A31" s="28">
        <v>8</v>
      </c>
      <c r="B31" s="56" t="s">
        <v>98</v>
      </c>
      <c r="C31" s="25"/>
      <c r="D31" s="25"/>
      <c r="E31" s="49" t="s">
        <v>88</v>
      </c>
      <c r="F31" s="16">
        <v>24.4</v>
      </c>
      <c r="G31" s="53"/>
      <c r="H31" s="116"/>
    </row>
    <row r="32" s="2" customFormat="1" ht="25" customHeight="1" spans="1:8">
      <c r="A32" s="125"/>
      <c r="B32" s="119" t="s">
        <v>99</v>
      </c>
      <c r="C32" s="126"/>
      <c r="D32" s="126"/>
      <c r="E32" s="127"/>
      <c r="F32" s="128"/>
      <c r="G32" s="129"/>
      <c r="H32" s="116"/>
    </row>
    <row r="33" s="2" customFormat="1" ht="25" customHeight="1" outlineLevel="1" spans="1:8">
      <c r="A33" s="28">
        <v>1</v>
      </c>
      <c r="B33" s="49" t="s">
        <v>100</v>
      </c>
      <c r="C33" s="50" t="s">
        <v>101</v>
      </c>
      <c r="D33" s="50" t="s">
        <v>102</v>
      </c>
      <c r="E33" s="49" t="s">
        <v>88</v>
      </c>
      <c r="F33" s="51">
        <v>20</v>
      </c>
      <c r="G33" s="16"/>
      <c r="H33" s="116"/>
    </row>
    <row r="34" s="2" customFormat="1" ht="25" customHeight="1" outlineLevel="1" spans="1:8">
      <c r="A34" s="28">
        <v>2</v>
      </c>
      <c r="B34" s="49" t="s">
        <v>103</v>
      </c>
      <c r="C34" s="50" t="s">
        <v>104</v>
      </c>
      <c r="D34" s="50" t="s">
        <v>103</v>
      </c>
      <c r="E34" s="49" t="s">
        <v>88</v>
      </c>
      <c r="F34" s="51">
        <v>1</v>
      </c>
      <c r="G34" s="16"/>
      <c r="H34" s="116"/>
    </row>
    <row r="35" s="2" customFormat="1" ht="25" customHeight="1" outlineLevel="1" spans="1:8">
      <c r="A35" s="28">
        <v>3</v>
      </c>
      <c r="B35" s="49" t="s">
        <v>105</v>
      </c>
      <c r="C35" s="50" t="s">
        <v>106</v>
      </c>
      <c r="D35" s="50" t="s">
        <v>105</v>
      </c>
      <c r="E35" s="49" t="s">
        <v>88</v>
      </c>
      <c r="F35" s="51">
        <f>6.6*2</f>
        <v>13.2</v>
      </c>
      <c r="G35" s="16"/>
      <c r="H35" s="116"/>
    </row>
    <row r="36" s="2" customFormat="1" ht="25" customHeight="1" outlineLevel="1" spans="1:8">
      <c r="A36" s="28">
        <v>4</v>
      </c>
      <c r="B36" s="49" t="s">
        <v>107</v>
      </c>
      <c r="C36" s="50" t="s">
        <v>108</v>
      </c>
      <c r="D36" s="50" t="s">
        <v>107</v>
      </c>
      <c r="E36" s="49" t="s">
        <v>109</v>
      </c>
      <c r="F36" s="51">
        <v>1</v>
      </c>
      <c r="G36" s="16"/>
      <c r="H36" s="116"/>
    </row>
    <row r="37" s="2" customFormat="1" ht="25" customHeight="1" outlineLevel="1" spans="1:8">
      <c r="A37" s="28">
        <v>5</v>
      </c>
      <c r="B37" s="49" t="s">
        <v>110</v>
      </c>
      <c r="C37" s="50"/>
      <c r="D37" s="50" t="s">
        <v>111</v>
      </c>
      <c r="E37" s="49" t="s">
        <v>71</v>
      </c>
      <c r="F37" s="51">
        <v>1</v>
      </c>
      <c r="G37" s="16"/>
      <c r="H37" s="116"/>
    </row>
    <row r="38" s="2" customFormat="1" ht="25" customHeight="1" outlineLevel="1" spans="1:8">
      <c r="A38" s="28">
        <v>6</v>
      </c>
      <c r="B38" s="49" t="s">
        <v>112</v>
      </c>
      <c r="C38" s="50"/>
      <c r="D38" s="50" t="s">
        <v>111</v>
      </c>
      <c r="E38" s="49" t="s">
        <v>71</v>
      </c>
      <c r="F38" s="51">
        <v>20</v>
      </c>
      <c r="G38" s="16"/>
      <c r="H38" s="116"/>
    </row>
    <row r="39" s="2" customFormat="1" ht="25" customHeight="1" spans="1:8">
      <c r="A39" s="125"/>
      <c r="B39" s="119" t="s">
        <v>8</v>
      </c>
      <c r="C39" s="120"/>
      <c r="D39" s="120"/>
      <c r="E39" s="121"/>
      <c r="F39" s="121"/>
      <c r="G39" s="129"/>
      <c r="H39" s="116"/>
    </row>
    <row r="40" s="2" customFormat="1" ht="25" customHeight="1" outlineLevel="1" spans="1:8">
      <c r="A40" s="19">
        <v>1</v>
      </c>
      <c r="B40" s="62" t="s">
        <v>113</v>
      </c>
      <c r="C40" s="20"/>
      <c r="D40" s="20"/>
      <c r="E40" s="19" t="s">
        <v>71</v>
      </c>
      <c r="F40" s="19">
        <v>8</v>
      </c>
      <c r="G40" s="16"/>
      <c r="H40" s="116"/>
    </row>
    <row r="41" s="2" customFormat="1" ht="25" customHeight="1" outlineLevel="1" spans="1:8">
      <c r="A41" s="19">
        <v>2</v>
      </c>
      <c r="B41" s="63" t="s">
        <v>114</v>
      </c>
      <c r="C41" s="20"/>
      <c r="D41" s="20"/>
      <c r="E41" s="19" t="s">
        <v>71</v>
      </c>
      <c r="F41" s="19">
        <v>1</v>
      </c>
      <c r="G41" s="16"/>
      <c r="H41" s="116"/>
    </row>
    <row r="42" s="2" customFormat="1" ht="25" customHeight="1" outlineLevel="1" spans="1:8">
      <c r="A42" s="19">
        <v>3</v>
      </c>
      <c r="B42" s="63" t="s">
        <v>115</v>
      </c>
      <c r="C42" s="63" t="s">
        <v>115</v>
      </c>
      <c r="D42" s="20"/>
      <c r="E42" s="49" t="s">
        <v>88</v>
      </c>
      <c r="F42" s="19">
        <v>123.42</v>
      </c>
      <c r="G42" s="16"/>
      <c r="H42" s="116"/>
    </row>
    <row r="43" s="2" customFormat="1" ht="25" customHeight="1" outlineLevel="1" spans="1:8">
      <c r="A43" s="19">
        <v>4</v>
      </c>
      <c r="B43" s="63" t="s">
        <v>116</v>
      </c>
      <c r="C43" s="63" t="s">
        <v>116</v>
      </c>
      <c r="D43" s="20"/>
      <c r="E43" s="49" t="s">
        <v>88</v>
      </c>
      <c r="F43" s="19">
        <f>38.94-F44</f>
        <v>13.2</v>
      </c>
      <c r="G43" s="16"/>
      <c r="H43" s="116"/>
    </row>
    <row r="44" s="2" customFormat="1" ht="25" customHeight="1" outlineLevel="1" spans="1:8">
      <c r="A44" s="19">
        <v>5</v>
      </c>
      <c r="B44" s="63" t="s">
        <v>116</v>
      </c>
      <c r="C44" s="63" t="s">
        <v>116</v>
      </c>
      <c r="D44" s="20" t="s">
        <v>117</v>
      </c>
      <c r="E44" s="49" t="s">
        <v>88</v>
      </c>
      <c r="F44" s="19">
        <v>25.74</v>
      </c>
      <c r="G44" s="16"/>
      <c r="H44" s="116"/>
    </row>
    <row r="45" s="2" customFormat="1" ht="25" customHeight="1" outlineLevel="1" spans="1:8">
      <c r="A45" s="19">
        <v>6</v>
      </c>
      <c r="B45" s="63" t="s">
        <v>118</v>
      </c>
      <c r="C45" s="20"/>
      <c r="D45" s="20"/>
      <c r="E45" s="49" t="s">
        <v>88</v>
      </c>
      <c r="F45" s="19">
        <v>14.4</v>
      </c>
      <c r="G45" s="16"/>
      <c r="H45" s="116"/>
    </row>
    <row r="46" s="2" customFormat="1" ht="25" customHeight="1" outlineLevel="1" spans="1:8">
      <c r="A46" s="56"/>
      <c r="B46" s="56"/>
      <c r="C46" s="20"/>
      <c r="D46" s="20"/>
      <c r="E46" s="19"/>
      <c r="F46" s="19"/>
      <c r="G46" s="16"/>
      <c r="H46" s="116"/>
    </row>
    <row r="47" s="2" customFormat="1" ht="25" customHeight="1" spans="1:8">
      <c r="A47" s="11" t="s">
        <v>119</v>
      </c>
      <c r="B47" s="11"/>
      <c r="C47" s="11"/>
      <c r="D47" s="11"/>
      <c r="E47" s="11"/>
      <c r="F47" s="11"/>
      <c r="G47" s="11"/>
      <c r="H47" s="116"/>
    </row>
    <row r="48" s="2" customFormat="1" ht="25" customHeight="1" outlineLevel="1" spans="1:8">
      <c r="A48" s="64">
        <v>1</v>
      </c>
      <c r="B48" s="24" t="s">
        <v>120</v>
      </c>
      <c r="C48" s="25" t="s">
        <v>121</v>
      </c>
      <c r="D48" s="20" t="s">
        <v>122</v>
      </c>
      <c r="E48" s="24" t="s">
        <v>40</v>
      </c>
      <c r="F48" s="16">
        <v>8</v>
      </c>
      <c r="G48" s="16"/>
      <c r="H48" s="116"/>
    </row>
    <row r="49" s="2" customFormat="1" ht="25" customHeight="1" outlineLevel="1" spans="1:8">
      <c r="A49" s="64">
        <v>2</v>
      </c>
      <c r="B49" s="24" t="s">
        <v>123</v>
      </c>
      <c r="C49" s="25"/>
      <c r="D49" s="20"/>
      <c r="E49" s="24" t="s">
        <v>40</v>
      </c>
      <c r="F49" s="16">
        <v>8</v>
      </c>
      <c r="G49" s="16"/>
      <c r="H49" s="116"/>
    </row>
    <row r="50" s="2" customFormat="1" ht="25" customHeight="1" outlineLevel="1" spans="1:8">
      <c r="A50" s="64">
        <v>3</v>
      </c>
      <c r="B50" s="24" t="s">
        <v>124</v>
      </c>
      <c r="C50" s="25" t="s">
        <v>125</v>
      </c>
      <c r="D50" s="20" t="s">
        <v>126</v>
      </c>
      <c r="E50" s="24" t="s">
        <v>40</v>
      </c>
      <c r="F50" s="16">
        <v>8</v>
      </c>
      <c r="G50" s="16"/>
      <c r="H50" s="116"/>
    </row>
    <row r="51" s="2" customFormat="1" ht="25" customHeight="1" outlineLevel="1" spans="1:8">
      <c r="A51" s="64">
        <v>4</v>
      </c>
      <c r="B51" s="24" t="s">
        <v>127</v>
      </c>
      <c r="C51" s="25" t="s">
        <v>128</v>
      </c>
      <c r="D51" s="20"/>
      <c r="E51" s="24" t="s">
        <v>71</v>
      </c>
      <c r="F51" s="16">
        <v>8</v>
      </c>
      <c r="G51" s="16"/>
      <c r="H51" s="116"/>
    </row>
    <row r="52" s="2" customFormat="1" ht="25" customHeight="1" outlineLevel="1" spans="1:8">
      <c r="A52" s="64">
        <v>5</v>
      </c>
      <c r="B52" s="24" t="s">
        <v>129</v>
      </c>
      <c r="C52" s="25" t="s">
        <v>130</v>
      </c>
      <c r="D52" s="20" t="s">
        <v>46</v>
      </c>
      <c r="E52" s="24" t="s">
        <v>40</v>
      </c>
      <c r="F52" s="16">
        <v>8</v>
      </c>
      <c r="G52" s="16"/>
      <c r="H52" s="116"/>
    </row>
    <row r="53" s="2" customFormat="1" ht="25" customHeight="1" outlineLevel="1" spans="1:8">
      <c r="A53" s="64">
        <v>6</v>
      </c>
      <c r="B53" s="24" t="s">
        <v>131</v>
      </c>
      <c r="C53" s="25" t="s">
        <v>132</v>
      </c>
      <c r="D53" s="20"/>
      <c r="E53" s="24" t="s">
        <v>71</v>
      </c>
      <c r="F53" s="16">
        <v>0</v>
      </c>
      <c r="G53" s="16"/>
      <c r="H53" s="116"/>
    </row>
    <row r="54" s="4" customFormat="1" ht="25" customHeight="1" outlineLevel="1" spans="1:8">
      <c r="A54" s="64">
        <v>7</v>
      </c>
      <c r="B54" s="21" t="s">
        <v>133</v>
      </c>
      <c r="C54" s="22" t="s">
        <v>134</v>
      </c>
      <c r="D54" s="22"/>
      <c r="E54" s="46" t="s">
        <v>73</v>
      </c>
      <c r="F54" s="15">
        <v>64</v>
      </c>
      <c r="G54" s="16"/>
      <c r="H54" s="124"/>
    </row>
    <row r="55" s="4" customFormat="1" ht="25" customHeight="1" outlineLevel="1" spans="1:8">
      <c r="A55" s="64">
        <v>8</v>
      </c>
      <c r="B55" s="21" t="s">
        <v>135</v>
      </c>
      <c r="C55" s="22"/>
      <c r="D55" s="22"/>
      <c r="E55" s="46" t="s">
        <v>71</v>
      </c>
      <c r="F55" s="15">
        <f>8*8+8+1*4</f>
        <v>76</v>
      </c>
      <c r="G55" s="16"/>
      <c r="H55" s="124"/>
    </row>
    <row r="56" s="4" customFormat="1" ht="25" customHeight="1" outlineLevel="1" spans="1:8">
      <c r="A56" s="64">
        <v>9</v>
      </c>
      <c r="B56" s="21" t="s">
        <v>136</v>
      </c>
      <c r="C56" s="22"/>
      <c r="D56" s="22"/>
      <c r="E56" s="46" t="s">
        <v>40</v>
      </c>
      <c r="F56" s="15">
        <v>1</v>
      </c>
      <c r="G56" s="16"/>
      <c r="H56" s="124"/>
    </row>
    <row r="57" s="4" customFormat="1" ht="25" customHeight="1" outlineLevel="1" spans="1:8">
      <c r="A57" s="64">
        <v>10</v>
      </c>
      <c r="B57" s="21" t="s">
        <v>137</v>
      </c>
      <c r="C57" s="22"/>
      <c r="D57" s="22"/>
      <c r="E57" s="46" t="s">
        <v>40</v>
      </c>
      <c r="F57" s="15">
        <v>1</v>
      </c>
      <c r="G57" s="16"/>
      <c r="H57" s="124"/>
    </row>
    <row r="58" s="4" customFormat="1" ht="25" customHeight="1" outlineLevel="1" spans="1:8">
      <c r="A58" s="64">
        <v>11</v>
      </c>
      <c r="B58" s="21" t="s">
        <v>138</v>
      </c>
      <c r="C58" s="22"/>
      <c r="D58" s="22"/>
      <c r="E58" s="46" t="s">
        <v>40</v>
      </c>
      <c r="F58" s="15">
        <v>1</v>
      </c>
      <c r="G58" s="16"/>
      <c r="H58" s="124"/>
    </row>
    <row r="59" s="4" customFormat="1" ht="25" customHeight="1" outlineLevel="1" spans="1:8">
      <c r="A59" s="64">
        <v>12</v>
      </c>
      <c r="B59" s="21" t="s">
        <v>139</v>
      </c>
      <c r="C59" s="22"/>
      <c r="D59" s="22"/>
      <c r="E59" s="46" t="s">
        <v>40</v>
      </c>
      <c r="F59" s="15">
        <v>4</v>
      </c>
      <c r="G59" s="16"/>
      <c r="H59" s="124"/>
    </row>
    <row r="60" s="4" customFormat="1" ht="25" customHeight="1" outlineLevel="1" spans="1:8">
      <c r="A60" s="64">
        <v>13</v>
      </c>
      <c r="B60" s="21" t="s">
        <v>140</v>
      </c>
      <c r="C60" s="22"/>
      <c r="D60" s="22"/>
      <c r="E60" s="46" t="s">
        <v>40</v>
      </c>
      <c r="F60" s="15">
        <v>6</v>
      </c>
      <c r="G60" s="16"/>
      <c r="H60" s="124"/>
    </row>
    <row r="61" s="4" customFormat="1" ht="25" customHeight="1" outlineLevel="1" spans="1:8">
      <c r="A61" s="64">
        <v>14</v>
      </c>
      <c r="B61" s="26" t="s">
        <v>68</v>
      </c>
      <c r="C61" s="27" t="s">
        <v>69</v>
      </c>
      <c r="D61" s="27" t="s">
        <v>70</v>
      </c>
      <c r="E61" s="46" t="s">
        <v>71</v>
      </c>
      <c r="F61" s="15">
        <v>13</v>
      </c>
      <c r="G61" s="16"/>
      <c r="H61" s="124"/>
    </row>
    <row r="62" s="4" customFormat="1" ht="27" customHeight="1" outlineLevel="1" spans="1:8">
      <c r="A62" s="64">
        <v>15</v>
      </c>
      <c r="B62" s="46" t="s">
        <v>141</v>
      </c>
      <c r="C62" s="65" t="s">
        <v>142</v>
      </c>
      <c r="D62" s="65" t="s">
        <v>143</v>
      </c>
      <c r="E62" s="29" t="s">
        <v>88</v>
      </c>
      <c r="F62" s="15">
        <f>2013.96-F63</f>
        <v>2012.76</v>
      </c>
      <c r="G62" s="16"/>
      <c r="H62" s="124"/>
    </row>
    <row r="63" s="4" customFormat="1" ht="27" customHeight="1" outlineLevel="1" spans="1:8">
      <c r="A63" s="64">
        <v>16</v>
      </c>
      <c r="B63" s="46" t="s">
        <v>141</v>
      </c>
      <c r="C63" s="65" t="s">
        <v>142</v>
      </c>
      <c r="D63" s="65" t="s">
        <v>144</v>
      </c>
      <c r="E63" s="29" t="s">
        <v>88</v>
      </c>
      <c r="F63" s="15">
        <v>1.2</v>
      </c>
      <c r="G63" s="16"/>
      <c r="H63" s="124"/>
    </row>
    <row r="64" s="4" customFormat="1" ht="27" customHeight="1" outlineLevel="1" spans="1:8">
      <c r="A64" s="64">
        <v>17</v>
      </c>
      <c r="B64" s="46" t="s">
        <v>141</v>
      </c>
      <c r="C64" s="65" t="s">
        <v>145</v>
      </c>
      <c r="D64" s="65" t="s">
        <v>146</v>
      </c>
      <c r="E64" s="29" t="s">
        <v>88</v>
      </c>
      <c r="F64" s="15">
        <f>3110.02-F65</f>
        <v>3107.92</v>
      </c>
      <c r="G64" s="16"/>
      <c r="H64" s="124"/>
    </row>
    <row r="65" s="4" customFormat="1" ht="27" customHeight="1" outlineLevel="1" spans="1:8">
      <c r="A65" s="64">
        <v>18</v>
      </c>
      <c r="B65" s="46" t="s">
        <v>141</v>
      </c>
      <c r="C65" s="65" t="s">
        <v>145</v>
      </c>
      <c r="D65" s="65" t="s">
        <v>147</v>
      </c>
      <c r="E65" s="29" t="s">
        <v>88</v>
      </c>
      <c r="F65" s="15">
        <v>2.1</v>
      </c>
      <c r="G65" s="16"/>
      <c r="H65" s="124"/>
    </row>
    <row r="66" s="2" customFormat="1" ht="25" customHeight="1" outlineLevel="1" spans="1:8">
      <c r="A66" s="64">
        <v>19</v>
      </c>
      <c r="B66" s="49" t="s">
        <v>148</v>
      </c>
      <c r="C66" s="58" t="s">
        <v>149</v>
      </c>
      <c r="D66" s="68" t="s">
        <v>150</v>
      </c>
      <c r="E66" s="46" t="s">
        <v>88</v>
      </c>
      <c r="F66" s="15">
        <f>22.27-F67</f>
        <v>1.9</v>
      </c>
      <c r="G66" s="16"/>
      <c r="H66" s="116"/>
    </row>
    <row r="67" s="2" customFormat="1" ht="25" customHeight="1" outlineLevel="1" spans="1:8">
      <c r="A67" s="64">
        <v>20</v>
      </c>
      <c r="B67" s="49" t="s">
        <v>148</v>
      </c>
      <c r="C67" s="58" t="s">
        <v>149</v>
      </c>
      <c r="D67" s="68" t="s">
        <v>151</v>
      </c>
      <c r="E67" s="46" t="s">
        <v>88</v>
      </c>
      <c r="F67" s="15">
        <v>20.37</v>
      </c>
      <c r="G67" s="16"/>
      <c r="H67" s="116"/>
    </row>
    <row r="68" s="2" customFormat="1" ht="25" customHeight="1" outlineLevel="1" spans="1:8">
      <c r="A68" s="64">
        <v>21</v>
      </c>
      <c r="B68" s="29" t="s">
        <v>152</v>
      </c>
      <c r="C68" s="20" t="s">
        <v>153</v>
      </c>
      <c r="D68" s="20" t="s">
        <v>154</v>
      </c>
      <c r="E68" s="29" t="s">
        <v>88</v>
      </c>
      <c r="F68" s="15">
        <v>5.67</v>
      </c>
      <c r="G68" s="16"/>
      <c r="H68" s="116"/>
    </row>
    <row r="69" s="4" customFormat="1" ht="25" customHeight="1" outlineLevel="1" spans="1:8">
      <c r="A69" s="64">
        <v>22</v>
      </c>
      <c r="B69" s="29" t="s">
        <v>152</v>
      </c>
      <c r="C69" s="20" t="s">
        <v>155</v>
      </c>
      <c r="D69" s="20" t="s">
        <v>156</v>
      </c>
      <c r="E69" s="29" t="s">
        <v>88</v>
      </c>
      <c r="F69" s="16">
        <v>2919.98</v>
      </c>
      <c r="G69" s="53"/>
      <c r="H69" s="124"/>
    </row>
    <row r="70" s="4" customFormat="1" ht="25" customHeight="1" outlineLevel="1" spans="1:8">
      <c r="A70" s="64">
        <v>23</v>
      </c>
      <c r="B70" s="29" t="s">
        <v>152</v>
      </c>
      <c r="C70" s="20" t="s">
        <v>157</v>
      </c>
      <c r="D70" s="20" t="s">
        <v>158</v>
      </c>
      <c r="E70" s="29" t="s">
        <v>88</v>
      </c>
      <c r="F70" s="15">
        <v>97</v>
      </c>
      <c r="G70" s="16"/>
      <c r="H70" s="124"/>
    </row>
    <row r="71" s="4" customFormat="1" ht="25" customHeight="1" outlineLevel="1" spans="1:8">
      <c r="A71" s="64">
        <v>24</v>
      </c>
      <c r="B71" s="29" t="s">
        <v>152</v>
      </c>
      <c r="C71" s="20" t="s">
        <v>159</v>
      </c>
      <c r="D71" s="20" t="s">
        <v>160</v>
      </c>
      <c r="E71" s="29" t="s">
        <v>88</v>
      </c>
      <c r="F71" s="67">
        <v>1915.56</v>
      </c>
      <c r="G71" s="16"/>
      <c r="H71" s="124"/>
    </row>
    <row r="72" s="4" customFormat="1" ht="25" customHeight="1" outlineLevel="1" spans="1:8">
      <c r="A72" s="64">
        <v>25</v>
      </c>
      <c r="B72" s="29" t="s">
        <v>152</v>
      </c>
      <c r="C72" s="20" t="s">
        <v>159</v>
      </c>
      <c r="D72" s="20" t="s">
        <v>161</v>
      </c>
      <c r="E72" s="29" t="s">
        <v>88</v>
      </c>
      <c r="F72" s="67"/>
      <c r="G72" s="16"/>
      <c r="H72" s="124"/>
    </row>
    <row r="73" s="4" customFormat="1" ht="35" customHeight="1" outlineLevel="1" spans="1:8">
      <c r="A73" s="64">
        <v>26</v>
      </c>
      <c r="B73" s="29" t="s">
        <v>152</v>
      </c>
      <c r="C73" s="20" t="s">
        <v>162</v>
      </c>
      <c r="D73" s="20" t="s">
        <v>163</v>
      </c>
      <c r="E73" s="29" t="s">
        <v>88</v>
      </c>
      <c r="F73" s="16">
        <v>164.48</v>
      </c>
      <c r="G73" s="16"/>
      <c r="H73" s="124"/>
    </row>
    <row r="74" s="4" customFormat="1" ht="52" customHeight="1" outlineLevel="1" spans="1:8">
      <c r="A74" s="64">
        <v>27</v>
      </c>
      <c r="B74" s="29" t="s">
        <v>164</v>
      </c>
      <c r="C74" s="20" t="s">
        <v>165</v>
      </c>
      <c r="D74" s="20" t="s">
        <v>116</v>
      </c>
      <c r="E74" s="29" t="s">
        <v>166</v>
      </c>
      <c r="F74" s="16">
        <v>6964</v>
      </c>
      <c r="G74" s="16"/>
      <c r="H74" s="124"/>
    </row>
    <row r="75" s="2" customFormat="1" ht="25" customHeight="1" outlineLevel="1" spans="1:8">
      <c r="A75" s="64">
        <v>28</v>
      </c>
      <c r="B75" s="130" t="s">
        <v>167</v>
      </c>
      <c r="C75" s="20" t="s">
        <v>168</v>
      </c>
      <c r="D75" s="20"/>
      <c r="E75" s="19" t="s">
        <v>71</v>
      </c>
      <c r="F75" s="19">
        <v>255</v>
      </c>
      <c r="G75" s="16"/>
      <c r="H75" s="116"/>
    </row>
    <row r="76" s="2" customFormat="1" ht="25" customHeight="1" spans="1:8">
      <c r="A76" s="11" t="s">
        <v>169</v>
      </c>
      <c r="B76" s="11"/>
      <c r="C76" s="11"/>
      <c r="D76" s="11"/>
      <c r="E76" s="11"/>
      <c r="F76" s="11"/>
      <c r="G76" s="11"/>
      <c r="H76" s="116"/>
    </row>
    <row r="77" s="2" customFormat="1" ht="25" customHeight="1" outlineLevel="1" spans="1:8">
      <c r="A77" s="19">
        <v>1</v>
      </c>
      <c r="B77" s="29" t="s">
        <v>170</v>
      </c>
      <c r="C77" s="58" t="s">
        <v>171</v>
      </c>
      <c r="D77" s="58" t="s">
        <v>172</v>
      </c>
      <c r="E77" s="46" t="s">
        <v>40</v>
      </c>
      <c r="F77" s="15">
        <v>2</v>
      </c>
      <c r="G77" s="53"/>
      <c r="H77" s="116"/>
    </row>
    <row r="78" s="2" customFormat="1" ht="112" customHeight="1" outlineLevel="1" spans="1:8">
      <c r="A78" s="19">
        <v>2</v>
      </c>
      <c r="B78" s="29" t="s">
        <v>173</v>
      </c>
      <c r="C78" s="58" t="s">
        <v>174</v>
      </c>
      <c r="D78" s="58" t="s">
        <v>175</v>
      </c>
      <c r="E78" s="46" t="s">
        <v>40</v>
      </c>
      <c r="F78" s="15">
        <v>19</v>
      </c>
      <c r="G78" s="16"/>
      <c r="H78" s="116"/>
    </row>
    <row r="79" s="2" customFormat="1" ht="25" customHeight="1" outlineLevel="1" spans="1:8">
      <c r="A79" s="19">
        <v>3</v>
      </c>
      <c r="B79" s="29" t="s">
        <v>176</v>
      </c>
      <c r="C79" s="25" t="s">
        <v>177</v>
      </c>
      <c r="D79" s="25" t="s">
        <v>178</v>
      </c>
      <c r="E79" s="46" t="s">
        <v>71</v>
      </c>
      <c r="F79" s="15">
        <v>19</v>
      </c>
      <c r="G79" s="16"/>
      <c r="H79" s="116"/>
    </row>
    <row r="80" s="2" customFormat="1" ht="25" customHeight="1" outlineLevel="1" spans="1:8">
      <c r="A80" s="19">
        <v>4</v>
      </c>
      <c r="B80" s="21" t="s">
        <v>141</v>
      </c>
      <c r="C80" s="22" t="s">
        <v>179</v>
      </c>
      <c r="D80" s="22" t="s">
        <v>180</v>
      </c>
      <c r="E80" s="46" t="s">
        <v>88</v>
      </c>
      <c r="F80" s="15">
        <v>280.05</v>
      </c>
      <c r="G80" s="16"/>
      <c r="H80" s="116"/>
    </row>
    <row r="81" s="2" customFormat="1" ht="25" customHeight="1" outlineLevel="1" spans="1:8">
      <c r="A81" s="19">
        <v>5</v>
      </c>
      <c r="B81" s="21" t="s">
        <v>141</v>
      </c>
      <c r="C81" s="22" t="s">
        <v>179</v>
      </c>
      <c r="D81" s="22" t="s">
        <v>181</v>
      </c>
      <c r="E81" s="46" t="s">
        <v>88</v>
      </c>
      <c r="F81" s="131">
        <v>1431.17</v>
      </c>
      <c r="G81" s="16"/>
      <c r="H81" s="116"/>
    </row>
    <row r="82" s="2" customFormat="1" ht="25" customHeight="1" outlineLevel="1" spans="1:8">
      <c r="A82" s="19">
        <v>6</v>
      </c>
      <c r="B82" s="49" t="s">
        <v>148</v>
      </c>
      <c r="C82" s="58" t="s">
        <v>149</v>
      </c>
      <c r="D82" s="68" t="s">
        <v>150</v>
      </c>
      <c r="E82" s="46" t="s">
        <v>88</v>
      </c>
      <c r="F82" s="15">
        <f>245.95-F83</f>
        <v>113.64</v>
      </c>
      <c r="G82" s="16"/>
      <c r="H82" s="116"/>
    </row>
    <row r="83" s="2" customFormat="1" ht="25" customHeight="1" outlineLevel="1" spans="1:8">
      <c r="A83" s="19">
        <v>6</v>
      </c>
      <c r="B83" s="49" t="s">
        <v>148</v>
      </c>
      <c r="C83" s="58" t="s">
        <v>149</v>
      </c>
      <c r="D83" s="68" t="s">
        <v>182</v>
      </c>
      <c r="E83" s="46" t="s">
        <v>88</v>
      </c>
      <c r="F83" s="15">
        <v>132.31</v>
      </c>
      <c r="G83" s="16"/>
      <c r="H83" s="116"/>
    </row>
    <row r="84" s="2" customFormat="1" ht="25" customHeight="1" outlineLevel="1" spans="1:8">
      <c r="A84" s="19">
        <v>6</v>
      </c>
      <c r="B84" s="49" t="s">
        <v>148</v>
      </c>
      <c r="C84" s="58" t="s">
        <v>149</v>
      </c>
      <c r="D84" s="68" t="s">
        <v>183</v>
      </c>
      <c r="E84" s="46" t="s">
        <v>88</v>
      </c>
      <c r="F84" s="15">
        <f>34.1-F85</f>
        <v>31.1</v>
      </c>
      <c r="G84" s="16"/>
      <c r="H84" s="116"/>
    </row>
    <row r="85" s="2" customFormat="1" ht="25" customHeight="1" outlineLevel="1" spans="1:8">
      <c r="A85" s="19">
        <v>6</v>
      </c>
      <c r="B85" s="49" t="s">
        <v>148</v>
      </c>
      <c r="C85" s="58" t="s">
        <v>149</v>
      </c>
      <c r="D85" s="68" t="s">
        <v>184</v>
      </c>
      <c r="E85" s="46" t="s">
        <v>88</v>
      </c>
      <c r="F85" s="15">
        <v>3</v>
      </c>
      <c r="G85" s="16"/>
      <c r="H85" s="116"/>
    </row>
    <row r="86" s="2" customFormat="1" ht="25" customHeight="1" outlineLevel="1" spans="1:8">
      <c r="A86" s="19">
        <v>7</v>
      </c>
      <c r="B86" s="49" t="s">
        <v>148</v>
      </c>
      <c r="C86" s="58" t="s">
        <v>185</v>
      </c>
      <c r="D86" s="68" t="s">
        <v>186</v>
      </c>
      <c r="E86" s="46" t="s">
        <v>88</v>
      </c>
      <c r="F86" s="15"/>
      <c r="G86" s="16"/>
      <c r="H86" s="116"/>
    </row>
    <row r="87" s="2" customFormat="1" ht="25" customHeight="1" outlineLevel="1" spans="1:8">
      <c r="A87" s="19">
        <v>8</v>
      </c>
      <c r="B87" s="29" t="s">
        <v>118</v>
      </c>
      <c r="C87" s="20" t="s">
        <v>118</v>
      </c>
      <c r="D87" s="20" t="s">
        <v>187</v>
      </c>
      <c r="E87" s="46" t="s">
        <v>88</v>
      </c>
      <c r="F87" s="15">
        <v>7.5</v>
      </c>
      <c r="G87" s="16"/>
      <c r="H87" s="116"/>
    </row>
    <row r="88" s="2" customFormat="1" ht="25" customHeight="1" spans="1:8">
      <c r="A88" s="11" t="s">
        <v>188</v>
      </c>
      <c r="B88" s="11"/>
      <c r="C88" s="11"/>
      <c r="D88" s="11"/>
      <c r="E88" s="11"/>
      <c r="F88" s="11"/>
      <c r="G88" s="11"/>
      <c r="H88" s="116"/>
    </row>
    <row r="89" s="2" customFormat="1" ht="25" customHeight="1" outlineLevel="1" spans="1:8">
      <c r="A89" s="19">
        <v>1</v>
      </c>
      <c r="B89" s="29" t="s">
        <v>189</v>
      </c>
      <c r="C89" s="58" t="s">
        <v>190</v>
      </c>
      <c r="D89" s="132" t="s">
        <v>191</v>
      </c>
      <c r="E89" s="69" t="s">
        <v>71</v>
      </c>
      <c r="F89" s="16">
        <v>17</v>
      </c>
      <c r="G89" s="16"/>
      <c r="H89" s="116"/>
    </row>
    <row r="90" s="2" customFormat="1" ht="25" customHeight="1" outlineLevel="1" spans="1:8">
      <c r="A90" s="19">
        <v>2</v>
      </c>
      <c r="B90" s="29" t="s">
        <v>192</v>
      </c>
      <c r="C90" s="58" t="s">
        <v>193</v>
      </c>
      <c r="D90" s="132" t="s">
        <v>194</v>
      </c>
      <c r="E90" s="69" t="s">
        <v>195</v>
      </c>
      <c r="F90" s="16">
        <v>2</v>
      </c>
      <c r="G90" s="16"/>
      <c r="H90" s="116"/>
    </row>
    <row r="91" s="2" customFormat="1" ht="25" customHeight="1" outlineLevel="1" spans="1:8">
      <c r="A91" s="19">
        <v>3</v>
      </c>
      <c r="B91" s="29" t="s">
        <v>196</v>
      </c>
      <c r="C91" s="58" t="s">
        <v>197</v>
      </c>
      <c r="D91" s="132" t="s">
        <v>198</v>
      </c>
      <c r="E91" s="69" t="s">
        <v>195</v>
      </c>
      <c r="F91" s="16">
        <v>15</v>
      </c>
      <c r="G91" s="16"/>
      <c r="H91" s="116"/>
    </row>
    <row r="92" s="2" customFormat="1" ht="25" customHeight="1" outlineLevel="1" spans="1:8">
      <c r="A92" s="19">
        <v>4</v>
      </c>
      <c r="B92" s="29" t="s">
        <v>199</v>
      </c>
      <c r="C92" s="58"/>
      <c r="D92" s="58"/>
      <c r="E92" s="69" t="s">
        <v>71</v>
      </c>
      <c r="F92" s="16">
        <v>17</v>
      </c>
      <c r="G92" s="16"/>
      <c r="H92" s="116"/>
    </row>
    <row r="93" s="2" customFormat="1" ht="25" customHeight="1" outlineLevel="1" spans="1:8">
      <c r="A93" s="19">
        <v>5</v>
      </c>
      <c r="B93" s="29" t="s">
        <v>200</v>
      </c>
      <c r="C93" s="58"/>
      <c r="D93" s="58"/>
      <c r="E93" s="69" t="s">
        <v>71</v>
      </c>
      <c r="F93" s="16">
        <v>17</v>
      </c>
      <c r="G93" s="16"/>
      <c r="H93" s="116"/>
    </row>
    <row r="94" s="2" customFormat="1" ht="25" customHeight="1" outlineLevel="1" spans="1:8">
      <c r="A94" s="19">
        <v>8</v>
      </c>
      <c r="B94" s="21" t="s">
        <v>141</v>
      </c>
      <c r="C94" s="54" t="s">
        <v>201</v>
      </c>
      <c r="D94" s="54" t="s">
        <v>202</v>
      </c>
      <c r="E94" s="29" t="s">
        <v>88</v>
      </c>
      <c r="F94" s="67">
        <v>6.86</v>
      </c>
      <c r="G94" s="16"/>
      <c r="H94" s="116"/>
    </row>
    <row r="95" s="2" customFormat="1" ht="25" customHeight="1" outlineLevel="1" spans="1:8">
      <c r="A95" s="19">
        <v>9</v>
      </c>
      <c r="B95" s="21" t="s">
        <v>141</v>
      </c>
      <c r="C95" s="54" t="s">
        <v>203</v>
      </c>
      <c r="D95" s="54" t="s">
        <v>204</v>
      </c>
      <c r="E95" s="29" t="s">
        <v>88</v>
      </c>
      <c r="F95" s="67">
        <v>116.49</v>
      </c>
      <c r="G95" s="16"/>
      <c r="H95" s="116"/>
    </row>
    <row r="96" s="2" customFormat="1" ht="25" customHeight="1" outlineLevel="1" spans="1:8">
      <c r="A96" s="19"/>
      <c r="B96" s="21" t="s">
        <v>141</v>
      </c>
      <c r="C96" s="54" t="s">
        <v>205</v>
      </c>
      <c r="D96" s="54" t="s">
        <v>206</v>
      </c>
      <c r="E96" s="29" t="s">
        <v>88</v>
      </c>
      <c r="F96" s="67">
        <v>1697.42</v>
      </c>
      <c r="G96" s="16"/>
      <c r="H96" s="116"/>
    </row>
    <row r="97" s="2" customFormat="1" ht="25" customHeight="1" outlineLevel="1" spans="1:8">
      <c r="A97" s="19">
        <v>10</v>
      </c>
      <c r="B97" s="66" t="s">
        <v>148</v>
      </c>
      <c r="C97" s="58" t="s">
        <v>149</v>
      </c>
      <c r="D97" s="58" t="s">
        <v>207</v>
      </c>
      <c r="E97" s="29" t="s">
        <v>88</v>
      </c>
      <c r="F97" s="67">
        <f>16.69-F98</f>
        <v>8.14</v>
      </c>
      <c r="G97" s="16"/>
      <c r="H97" s="116"/>
    </row>
    <row r="98" s="2" customFormat="1" ht="25" customHeight="1" outlineLevel="1" spans="1:8">
      <c r="A98" s="19">
        <v>10</v>
      </c>
      <c r="B98" s="66" t="s">
        <v>148</v>
      </c>
      <c r="C98" s="58" t="s">
        <v>149</v>
      </c>
      <c r="D98" s="58" t="s">
        <v>208</v>
      </c>
      <c r="E98" s="29" t="s">
        <v>88</v>
      </c>
      <c r="F98" s="67">
        <v>8.55</v>
      </c>
      <c r="G98" s="16"/>
      <c r="H98" s="116"/>
    </row>
    <row r="99" s="2" customFormat="1" ht="25" customHeight="1" outlineLevel="1" spans="1:8">
      <c r="A99" s="19">
        <v>11</v>
      </c>
      <c r="B99" s="66" t="s">
        <v>148</v>
      </c>
      <c r="C99" s="58" t="s">
        <v>185</v>
      </c>
      <c r="D99" s="58" t="s">
        <v>209</v>
      </c>
      <c r="E99" s="29" t="s">
        <v>88</v>
      </c>
      <c r="F99" s="67">
        <f>106.66-F100</f>
        <v>101.26</v>
      </c>
      <c r="G99" s="16"/>
      <c r="H99" s="116"/>
    </row>
    <row r="100" s="2" customFormat="1" ht="25" customHeight="1" outlineLevel="1" spans="1:8">
      <c r="A100" s="19">
        <v>11</v>
      </c>
      <c r="B100" s="66" t="s">
        <v>148</v>
      </c>
      <c r="C100" s="58" t="s">
        <v>185</v>
      </c>
      <c r="D100" s="58" t="s">
        <v>210</v>
      </c>
      <c r="E100" s="29" t="s">
        <v>88</v>
      </c>
      <c r="F100" s="67">
        <v>5.4</v>
      </c>
      <c r="G100" s="16"/>
      <c r="H100" s="116"/>
    </row>
    <row r="101" s="2" customFormat="1" ht="25" customHeight="1" outlineLevel="1" spans="1:8">
      <c r="A101" s="19">
        <v>12</v>
      </c>
      <c r="B101" s="66" t="s">
        <v>148</v>
      </c>
      <c r="C101" s="58" t="s">
        <v>211</v>
      </c>
      <c r="D101" s="58" t="s">
        <v>212</v>
      </c>
      <c r="E101" s="29" t="s">
        <v>88</v>
      </c>
      <c r="F101" s="67">
        <f>226.02-F102</f>
        <v>123.37</v>
      </c>
      <c r="G101" s="16"/>
      <c r="H101" s="116"/>
    </row>
    <row r="102" s="2" customFormat="1" ht="25" customHeight="1" outlineLevel="1" spans="1:8">
      <c r="A102" s="19">
        <v>12</v>
      </c>
      <c r="B102" s="66" t="s">
        <v>148</v>
      </c>
      <c r="C102" s="58" t="s">
        <v>211</v>
      </c>
      <c r="D102" s="58" t="s">
        <v>213</v>
      </c>
      <c r="E102" s="29" t="s">
        <v>88</v>
      </c>
      <c r="F102" s="67">
        <v>102.65</v>
      </c>
      <c r="G102" s="16"/>
      <c r="H102" s="116"/>
    </row>
    <row r="103" s="2" customFormat="1" ht="25" customHeight="1" outlineLevel="1" spans="1:8">
      <c r="A103" s="19">
        <v>13</v>
      </c>
      <c r="B103" s="66" t="s">
        <v>148</v>
      </c>
      <c r="C103" s="58" t="s">
        <v>214</v>
      </c>
      <c r="D103" s="58" t="s">
        <v>215</v>
      </c>
      <c r="E103" s="29" t="s">
        <v>88</v>
      </c>
      <c r="F103" s="67">
        <f>56.7-F104</f>
        <v>54</v>
      </c>
      <c r="G103" s="16"/>
      <c r="H103" s="116"/>
    </row>
    <row r="104" s="2" customFormat="1" ht="25" customHeight="1" outlineLevel="1" spans="1:8">
      <c r="A104" s="19">
        <v>13</v>
      </c>
      <c r="B104" s="66" t="s">
        <v>148</v>
      </c>
      <c r="C104" s="58" t="s">
        <v>214</v>
      </c>
      <c r="D104" s="58" t="s">
        <v>216</v>
      </c>
      <c r="E104" s="29" t="s">
        <v>88</v>
      </c>
      <c r="F104" s="67">
        <v>2.7</v>
      </c>
      <c r="G104" s="16"/>
      <c r="H104" s="116"/>
    </row>
    <row r="105" s="2" customFormat="1" ht="25" customHeight="1" outlineLevel="1" spans="1:8">
      <c r="A105" s="19">
        <v>14</v>
      </c>
      <c r="B105" s="29" t="s">
        <v>118</v>
      </c>
      <c r="C105" s="20" t="s">
        <v>118</v>
      </c>
      <c r="D105" s="20" t="s">
        <v>187</v>
      </c>
      <c r="E105" s="46" t="s">
        <v>88</v>
      </c>
      <c r="F105" s="15">
        <f>54+93.3</f>
        <v>147.3</v>
      </c>
      <c r="G105" s="16"/>
      <c r="H105" s="116"/>
    </row>
    <row r="106" s="2" customFormat="1" ht="30" customHeight="1" spans="1:8">
      <c r="A106" s="11" t="s">
        <v>217</v>
      </c>
      <c r="B106" s="11"/>
      <c r="C106" s="11"/>
      <c r="D106" s="11"/>
      <c r="E106" s="11"/>
      <c r="F106" s="11"/>
      <c r="G106" s="11"/>
      <c r="H106" s="116"/>
    </row>
    <row r="107" s="2" customFormat="1" ht="25" customHeight="1" outlineLevel="1" spans="1:8">
      <c r="A107" s="19">
        <v>1</v>
      </c>
      <c r="B107" s="29" t="s">
        <v>141</v>
      </c>
      <c r="C107" s="22" t="s">
        <v>218</v>
      </c>
      <c r="D107" s="22" t="s">
        <v>219</v>
      </c>
      <c r="E107" s="29" t="s">
        <v>88</v>
      </c>
      <c r="F107" s="16">
        <v>0</v>
      </c>
      <c r="G107" s="16"/>
      <c r="H107" s="116"/>
    </row>
    <row r="108" s="2" customFormat="1" ht="25" customHeight="1" outlineLevel="1" spans="1:8">
      <c r="A108" s="19">
        <v>2</v>
      </c>
      <c r="B108" s="29" t="s">
        <v>148</v>
      </c>
      <c r="C108" s="20" t="s">
        <v>220</v>
      </c>
      <c r="D108" s="20" t="s">
        <v>116</v>
      </c>
      <c r="E108" s="29" t="s">
        <v>88</v>
      </c>
      <c r="F108" s="16">
        <v>0</v>
      </c>
      <c r="G108" s="16"/>
      <c r="H108" s="116"/>
    </row>
    <row r="109" s="2" customFormat="1" ht="25" customHeight="1" spans="1:8">
      <c r="A109" s="11" t="s">
        <v>221</v>
      </c>
      <c r="B109" s="11"/>
      <c r="C109" s="11"/>
      <c r="D109" s="11"/>
      <c r="E109" s="11"/>
      <c r="F109" s="11"/>
      <c r="G109" s="11"/>
      <c r="H109" s="116"/>
    </row>
    <row r="110" s="2" customFormat="1" ht="25" customHeight="1" outlineLevel="1" spans="1:8">
      <c r="A110" s="19">
        <v>1</v>
      </c>
      <c r="B110" s="24" t="s">
        <v>222</v>
      </c>
      <c r="C110" s="72" t="s">
        <v>223</v>
      </c>
      <c r="D110" s="72"/>
      <c r="E110" s="73" t="s">
        <v>40</v>
      </c>
      <c r="F110" s="51">
        <v>2</v>
      </c>
      <c r="G110" s="16"/>
      <c r="H110" s="116"/>
    </row>
    <row r="111" s="2" customFormat="1" ht="25" customHeight="1" outlineLevel="1" spans="1:8">
      <c r="A111" s="19">
        <v>2</v>
      </c>
      <c r="B111" s="24" t="s">
        <v>224</v>
      </c>
      <c r="C111" s="72" t="s">
        <v>223</v>
      </c>
      <c r="D111" s="72"/>
      <c r="E111" s="73" t="s">
        <v>40</v>
      </c>
      <c r="F111" s="51">
        <v>2</v>
      </c>
      <c r="G111" s="16"/>
      <c r="H111" s="116"/>
    </row>
    <row r="112" s="2" customFormat="1" ht="25" customHeight="1" outlineLevel="1" spans="1:8">
      <c r="A112" s="19">
        <v>3</v>
      </c>
      <c r="B112" s="64" t="s">
        <v>225</v>
      </c>
      <c r="C112" s="72" t="s">
        <v>226</v>
      </c>
      <c r="D112" s="72"/>
      <c r="E112" s="73" t="s">
        <v>40</v>
      </c>
      <c r="F112" s="51">
        <v>2</v>
      </c>
      <c r="G112" s="16"/>
      <c r="H112" s="116"/>
    </row>
    <row r="113" s="2" customFormat="1" ht="25" customHeight="1" outlineLevel="1" spans="1:8">
      <c r="A113" s="19">
        <v>4</v>
      </c>
      <c r="B113" s="64" t="s">
        <v>227</v>
      </c>
      <c r="C113" s="72"/>
      <c r="D113" s="72"/>
      <c r="E113" s="73" t="s">
        <v>40</v>
      </c>
      <c r="F113" s="51">
        <v>1</v>
      </c>
      <c r="G113" s="53"/>
      <c r="H113" s="116"/>
    </row>
    <row r="114" s="2" customFormat="1" ht="25" customHeight="1" outlineLevel="1" spans="1:8">
      <c r="A114" s="19">
        <v>5</v>
      </c>
      <c r="B114" s="21" t="s">
        <v>141</v>
      </c>
      <c r="C114" s="22" t="s">
        <v>228</v>
      </c>
      <c r="D114" s="70"/>
      <c r="E114" s="23" t="s">
        <v>88</v>
      </c>
      <c r="F114" s="51">
        <v>511.44</v>
      </c>
      <c r="G114" s="16"/>
      <c r="H114" s="116"/>
    </row>
    <row r="115" s="2" customFormat="1" ht="25" customHeight="1" outlineLevel="1" spans="1:8">
      <c r="A115" s="19">
        <v>6</v>
      </c>
      <c r="B115" s="21" t="s">
        <v>141</v>
      </c>
      <c r="C115" s="22" t="s">
        <v>229</v>
      </c>
      <c r="D115" s="70"/>
      <c r="E115" s="23" t="s">
        <v>88</v>
      </c>
      <c r="F115" s="51">
        <v>244.05</v>
      </c>
      <c r="G115" s="16"/>
      <c r="H115" s="116"/>
    </row>
    <row r="116" s="2" customFormat="1" ht="25" customHeight="1" outlineLevel="1" spans="1:8">
      <c r="A116" s="19">
        <v>7</v>
      </c>
      <c r="B116" s="21" t="s">
        <v>148</v>
      </c>
      <c r="C116" s="58" t="s">
        <v>149</v>
      </c>
      <c r="D116" s="20" t="s">
        <v>230</v>
      </c>
      <c r="E116" s="23" t="s">
        <v>88</v>
      </c>
      <c r="F116" s="51">
        <f>91.7-F117</f>
        <v>43.45</v>
      </c>
      <c r="G116" s="16"/>
      <c r="H116" s="116"/>
    </row>
    <row r="117" s="2" customFormat="1" ht="25" customHeight="1" outlineLevel="1" spans="1:8">
      <c r="A117" s="19">
        <v>7</v>
      </c>
      <c r="B117" s="21" t="s">
        <v>148</v>
      </c>
      <c r="C117" s="58" t="s">
        <v>149</v>
      </c>
      <c r="D117" s="20" t="s">
        <v>231</v>
      </c>
      <c r="E117" s="23" t="s">
        <v>88</v>
      </c>
      <c r="F117" s="51">
        <v>48.25</v>
      </c>
      <c r="G117" s="16"/>
      <c r="H117" s="116"/>
    </row>
    <row r="118" s="2" customFormat="1" ht="25" customHeight="1" outlineLevel="1" spans="1:8">
      <c r="A118" s="19">
        <v>8</v>
      </c>
      <c r="B118" s="21" t="s">
        <v>148</v>
      </c>
      <c r="C118" s="58" t="s">
        <v>185</v>
      </c>
      <c r="D118" s="20" t="s">
        <v>232</v>
      </c>
      <c r="E118" s="23" t="s">
        <v>88</v>
      </c>
      <c r="F118" s="51">
        <v>20.5</v>
      </c>
      <c r="G118" s="16"/>
      <c r="H118" s="116"/>
    </row>
    <row r="119" s="2" customFormat="1" ht="25" customHeight="1" outlineLevel="1" spans="1:8">
      <c r="A119" s="19">
        <v>9</v>
      </c>
      <c r="B119" s="29" t="s">
        <v>118</v>
      </c>
      <c r="C119" s="20" t="s">
        <v>118</v>
      </c>
      <c r="D119" s="20" t="s">
        <v>187</v>
      </c>
      <c r="E119" s="46" t="s">
        <v>88</v>
      </c>
      <c r="F119" s="15">
        <v>9.25</v>
      </c>
      <c r="G119" s="16"/>
      <c r="H119" s="116"/>
    </row>
    <row r="120" s="2" customFormat="1" ht="25" customHeight="1" spans="1:8">
      <c r="A120" s="11" t="s">
        <v>233</v>
      </c>
      <c r="B120" s="11"/>
      <c r="C120" s="11"/>
      <c r="D120" s="11"/>
      <c r="E120" s="11"/>
      <c r="F120" s="11"/>
      <c r="G120" s="11"/>
      <c r="H120" s="116"/>
    </row>
    <row r="121" s="2" customFormat="1" ht="25" customHeight="1" outlineLevel="1" spans="1:8">
      <c r="A121" s="19">
        <v>1</v>
      </c>
      <c r="B121" s="29" t="s">
        <v>152</v>
      </c>
      <c r="C121" s="20" t="s">
        <v>157</v>
      </c>
      <c r="D121" s="20" t="s">
        <v>158</v>
      </c>
      <c r="E121" s="29" t="s">
        <v>88</v>
      </c>
      <c r="F121" s="19">
        <v>805.02</v>
      </c>
      <c r="G121" s="16"/>
      <c r="H121" s="116"/>
    </row>
    <row r="122" s="2" customFormat="1" ht="25" customHeight="1" outlineLevel="1" spans="1:8">
      <c r="A122" s="19">
        <v>2</v>
      </c>
      <c r="B122" s="21" t="s">
        <v>141</v>
      </c>
      <c r="C122" s="22" t="s">
        <v>234</v>
      </c>
      <c r="D122" s="22" t="s">
        <v>235</v>
      </c>
      <c r="E122" s="23" t="s">
        <v>88</v>
      </c>
      <c r="F122" s="75">
        <v>83.66</v>
      </c>
      <c r="G122" s="16"/>
      <c r="H122" s="116"/>
    </row>
    <row r="123" s="2" customFormat="1" ht="25" customHeight="1" outlineLevel="1" spans="1:8">
      <c r="A123" s="19">
        <v>3</v>
      </c>
      <c r="B123" s="21" t="s">
        <v>141</v>
      </c>
      <c r="C123" s="22" t="s">
        <v>236</v>
      </c>
      <c r="D123" s="22" t="s">
        <v>235</v>
      </c>
      <c r="E123" s="23" t="s">
        <v>88</v>
      </c>
      <c r="F123" s="75">
        <v>89.93</v>
      </c>
      <c r="G123" s="16"/>
      <c r="H123" s="116"/>
    </row>
    <row r="124" s="2" customFormat="1" ht="25" customHeight="1" outlineLevel="1" spans="1:8">
      <c r="A124" s="19">
        <v>4</v>
      </c>
      <c r="B124" s="21" t="s">
        <v>141</v>
      </c>
      <c r="C124" s="22" t="s">
        <v>237</v>
      </c>
      <c r="D124" s="22" t="s">
        <v>235</v>
      </c>
      <c r="E124" s="23" t="s">
        <v>88</v>
      </c>
      <c r="F124" s="75">
        <v>14.25</v>
      </c>
      <c r="G124" s="16"/>
      <c r="H124" s="116"/>
    </row>
    <row r="125" s="2" customFormat="1" ht="25" customHeight="1" outlineLevel="1" spans="1:8">
      <c r="A125" s="19">
        <v>5</v>
      </c>
      <c r="B125" s="21" t="s">
        <v>141</v>
      </c>
      <c r="C125" s="22" t="s">
        <v>238</v>
      </c>
      <c r="D125" s="22" t="s">
        <v>235</v>
      </c>
      <c r="E125" s="23" t="s">
        <v>88</v>
      </c>
      <c r="F125" s="75">
        <v>13.83</v>
      </c>
      <c r="G125" s="16"/>
      <c r="H125" s="116"/>
    </row>
    <row r="126" s="2" customFormat="1" ht="25" customHeight="1" outlineLevel="1" spans="1:8">
      <c r="A126" s="19">
        <v>6</v>
      </c>
      <c r="B126" s="21" t="s">
        <v>141</v>
      </c>
      <c r="C126" s="22" t="s">
        <v>239</v>
      </c>
      <c r="D126" s="22"/>
      <c r="E126" s="23" t="s">
        <v>88</v>
      </c>
      <c r="F126" s="75">
        <f>935.7-F127</f>
        <v>934.5</v>
      </c>
      <c r="G126" s="16"/>
      <c r="H126" s="116"/>
    </row>
    <row r="127" s="2" customFormat="1" ht="25" customHeight="1" outlineLevel="1" spans="1:8">
      <c r="A127" s="19">
        <v>7</v>
      </c>
      <c r="B127" s="21" t="s">
        <v>141</v>
      </c>
      <c r="C127" s="22" t="s">
        <v>239</v>
      </c>
      <c r="D127" s="22" t="s">
        <v>117</v>
      </c>
      <c r="E127" s="23" t="s">
        <v>88</v>
      </c>
      <c r="F127" s="75">
        <v>1.2</v>
      </c>
      <c r="G127" s="16"/>
      <c r="H127" s="116"/>
    </row>
    <row r="128" s="2" customFormat="1" ht="25" customHeight="1" outlineLevel="1" spans="1:8">
      <c r="A128" s="19">
        <v>8</v>
      </c>
      <c r="B128" s="21" t="s">
        <v>141</v>
      </c>
      <c r="C128" s="22" t="s">
        <v>240</v>
      </c>
      <c r="D128" s="22"/>
      <c r="E128" s="23" t="s">
        <v>88</v>
      </c>
      <c r="F128" s="75">
        <v>2788.28</v>
      </c>
      <c r="G128" s="16"/>
      <c r="H128" s="116"/>
    </row>
    <row r="129" s="2" customFormat="1" ht="25" customHeight="1" outlineLevel="1" spans="1:8">
      <c r="A129" s="19">
        <v>9</v>
      </c>
      <c r="B129" s="21" t="s">
        <v>141</v>
      </c>
      <c r="C129" s="22" t="s">
        <v>240</v>
      </c>
      <c r="D129" s="22" t="s">
        <v>241</v>
      </c>
      <c r="E129" s="23" t="s">
        <v>88</v>
      </c>
      <c r="F129" s="75">
        <v>0</v>
      </c>
      <c r="G129" s="16"/>
      <c r="H129" s="116"/>
    </row>
    <row r="130" s="2" customFormat="1" ht="25" customHeight="1" spans="1:8">
      <c r="A130" s="11" t="s">
        <v>242</v>
      </c>
      <c r="B130" s="11"/>
      <c r="C130" s="11"/>
      <c r="D130" s="11"/>
      <c r="E130" s="11"/>
      <c r="F130" s="11"/>
      <c r="G130" s="11"/>
      <c r="H130" s="116"/>
    </row>
    <row r="131" s="2" customFormat="1" ht="25" customHeight="1" outlineLevel="1" spans="1:8">
      <c r="A131" s="19">
        <v>1</v>
      </c>
      <c r="B131" s="21" t="s">
        <v>141</v>
      </c>
      <c r="C131" s="22" t="s">
        <v>243</v>
      </c>
      <c r="D131" s="70"/>
      <c r="E131" s="23" t="s">
        <v>88</v>
      </c>
      <c r="F131" s="51">
        <v>1053.93</v>
      </c>
      <c r="G131" s="16"/>
      <c r="H131" s="116"/>
    </row>
    <row r="132" s="2" customFormat="1" ht="25" customHeight="1" outlineLevel="1" spans="1:8">
      <c r="A132" s="19">
        <v>2</v>
      </c>
      <c r="B132" s="21" t="s">
        <v>141</v>
      </c>
      <c r="C132" s="22" t="s">
        <v>244</v>
      </c>
      <c r="D132" s="70"/>
      <c r="E132" s="23" t="s">
        <v>88</v>
      </c>
      <c r="F132" s="51">
        <v>794.9</v>
      </c>
      <c r="G132" s="16"/>
      <c r="H132" s="116"/>
    </row>
    <row r="133" s="2" customFormat="1" ht="25" customHeight="1" outlineLevel="1" spans="1:8">
      <c r="A133" s="19">
        <v>3</v>
      </c>
      <c r="B133" s="21" t="s">
        <v>148</v>
      </c>
      <c r="C133" s="20" t="s">
        <v>245</v>
      </c>
      <c r="D133" s="20"/>
      <c r="E133" s="23" t="s">
        <v>88</v>
      </c>
      <c r="F133" s="75">
        <f>21.78-F134</f>
        <v>7.17</v>
      </c>
      <c r="G133" s="16"/>
      <c r="H133" s="116"/>
    </row>
    <row r="134" s="2" customFormat="1" ht="25" customHeight="1" outlineLevel="1" spans="1:8">
      <c r="A134" s="19">
        <v>3</v>
      </c>
      <c r="B134" s="21" t="s">
        <v>148</v>
      </c>
      <c r="C134" s="20" t="s">
        <v>245</v>
      </c>
      <c r="D134" s="80" t="s">
        <v>117</v>
      </c>
      <c r="E134" s="23" t="s">
        <v>88</v>
      </c>
      <c r="F134" s="75">
        <v>14.61</v>
      </c>
      <c r="G134" s="16"/>
      <c r="H134" s="116"/>
    </row>
    <row r="135" s="2" customFormat="1" ht="25" customHeight="1" outlineLevel="1" spans="1:8">
      <c r="A135" s="19">
        <v>4</v>
      </c>
      <c r="B135" s="21" t="s">
        <v>148</v>
      </c>
      <c r="C135" s="20" t="s">
        <v>220</v>
      </c>
      <c r="D135" s="80"/>
      <c r="E135" s="23" t="s">
        <v>88</v>
      </c>
      <c r="F135" s="75">
        <f>144.61-F136</f>
        <v>82.86</v>
      </c>
      <c r="G135" s="16"/>
      <c r="H135" s="116"/>
    </row>
    <row r="136" s="2" customFormat="1" ht="25" customHeight="1" outlineLevel="1" spans="1:8">
      <c r="A136" s="19">
        <v>4</v>
      </c>
      <c r="B136" s="21" t="s">
        <v>148</v>
      </c>
      <c r="C136" s="20" t="s">
        <v>220</v>
      </c>
      <c r="D136" s="80" t="s">
        <v>117</v>
      </c>
      <c r="E136" s="23" t="s">
        <v>88</v>
      </c>
      <c r="F136" s="75">
        <v>61.75</v>
      </c>
      <c r="G136" s="16"/>
      <c r="H136" s="116"/>
    </row>
    <row r="137" s="2" customFormat="1" ht="25" customHeight="1" spans="1:8">
      <c r="A137" s="11" t="s">
        <v>246</v>
      </c>
      <c r="B137" s="11"/>
      <c r="C137" s="11"/>
      <c r="D137" s="11"/>
      <c r="E137" s="11"/>
      <c r="F137" s="11"/>
      <c r="G137" s="11"/>
      <c r="H137" s="116"/>
    </row>
    <row r="138" s="2" customFormat="1" ht="25" customHeight="1" outlineLevel="1" spans="1:8">
      <c r="A138" s="19">
        <v>1</v>
      </c>
      <c r="B138" s="21" t="s">
        <v>247</v>
      </c>
      <c r="C138" s="20"/>
      <c r="D138" s="20"/>
      <c r="E138" s="19" t="s">
        <v>71</v>
      </c>
      <c r="F138" s="19">
        <v>4</v>
      </c>
      <c r="G138" s="16"/>
      <c r="H138" s="116"/>
    </row>
    <row r="139" s="2" customFormat="1" ht="25" customHeight="1" outlineLevel="1" spans="1:8">
      <c r="A139" s="19">
        <v>2</v>
      </c>
      <c r="B139" s="21" t="s">
        <v>248</v>
      </c>
      <c r="C139" s="20"/>
      <c r="D139" s="20"/>
      <c r="E139" s="19" t="s">
        <v>71</v>
      </c>
      <c r="F139" s="19">
        <v>4</v>
      </c>
      <c r="G139" s="16"/>
      <c r="H139" s="116"/>
    </row>
    <row r="140" s="2" customFormat="1" ht="25" customHeight="1" outlineLevel="1" spans="1:8">
      <c r="A140" s="19">
        <v>3</v>
      </c>
      <c r="B140" s="21" t="s">
        <v>249</v>
      </c>
      <c r="C140" s="20"/>
      <c r="D140" s="20"/>
      <c r="E140" s="19" t="s">
        <v>71</v>
      </c>
      <c r="F140" s="19">
        <v>4</v>
      </c>
      <c r="G140" s="16"/>
      <c r="H140" s="116"/>
    </row>
    <row r="141" s="2" customFormat="1" ht="25" customHeight="1" outlineLevel="1" spans="1:8">
      <c r="A141" s="19">
        <v>4</v>
      </c>
      <c r="B141" s="21" t="s">
        <v>250</v>
      </c>
      <c r="C141" s="20"/>
      <c r="D141" s="20"/>
      <c r="E141" s="19" t="s">
        <v>71</v>
      </c>
      <c r="F141" s="19">
        <v>7</v>
      </c>
      <c r="G141" s="16"/>
      <c r="H141" s="116"/>
    </row>
    <row r="142" s="2" customFormat="1" ht="25" customHeight="1" outlineLevel="1" spans="1:8">
      <c r="A142" s="19">
        <v>5</v>
      </c>
      <c r="B142" s="21" t="s">
        <v>251</v>
      </c>
      <c r="C142" s="20"/>
      <c r="D142" s="20"/>
      <c r="E142" s="19" t="s">
        <v>71</v>
      </c>
      <c r="F142" s="19">
        <v>7</v>
      </c>
      <c r="G142" s="16"/>
      <c r="H142" s="116"/>
    </row>
    <row r="143" s="2" customFormat="1" ht="25" customHeight="1" outlineLevel="1" spans="1:8">
      <c r="A143" s="19">
        <v>6</v>
      </c>
      <c r="B143" s="21" t="s">
        <v>252</v>
      </c>
      <c r="C143" s="20"/>
      <c r="D143" s="20"/>
      <c r="E143" s="19" t="s">
        <v>71</v>
      </c>
      <c r="F143" s="19">
        <v>5</v>
      </c>
      <c r="G143" s="16"/>
      <c r="H143" s="116"/>
    </row>
    <row r="144" s="2" customFormat="1" ht="25" customHeight="1" outlineLevel="1" spans="1:8">
      <c r="A144" s="19">
        <v>7</v>
      </c>
      <c r="B144" s="21" t="s">
        <v>253</v>
      </c>
      <c r="C144" s="20"/>
      <c r="D144" s="20"/>
      <c r="E144" s="19" t="s">
        <v>71</v>
      </c>
      <c r="F144" s="19">
        <v>8</v>
      </c>
      <c r="G144" s="16"/>
      <c r="H144" s="116"/>
    </row>
    <row r="145" s="2" customFormat="1" ht="30" customHeight="1" outlineLevel="1" spans="1:8">
      <c r="A145" s="19">
        <v>8</v>
      </c>
      <c r="B145" s="21" t="s">
        <v>141</v>
      </c>
      <c r="C145" s="22" t="s">
        <v>254</v>
      </c>
      <c r="D145" s="70" t="s">
        <v>255</v>
      </c>
      <c r="E145" s="23" t="s">
        <v>88</v>
      </c>
      <c r="F145" s="51">
        <v>81.38</v>
      </c>
      <c r="G145" s="16"/>
      <c r="H145" s="116"/>
    </row>
    <row r="146" s="2" customFormat="1" ht="30" customHeight="1" outlineLevel="1" spans="1:8">
      <c r="A146" s="19">
        <v>9</v>
      </c>
      <c r="B146" s="21" t="s">
        <v>141</v>
      </c>
      <c r="C146" s="22" t="s">
        <v>254</v>
      </c>
      <c r="D146" s="22" t="s">
        <v>235</v>
      </c>
      <c r="E146" s="23" t="s">
        <v>88</v>
      </c>
      <c r="F146" s="51">
        <v>311.39</v>
      </c>
      <c r="G146" s="16"/>
      <c r="H146" s="116"/>
    </row>
    <row r="147" s="2" customFormat="1" ht="25" customHeight="1" outlineLevel="1" spans="1:8">
      <c r="A147" s="19">
        <v>10</v>
      </c>
      <c r="B147" s="21" t="s">
        <v>141</v>
      </c>
      <c r="C147" s="22" t="s">
        <v>256</v>
      </c>
      <c r="D147" s="70" t="s">
        <v>255</v>
      </c>
      <c r="E147" s="23" t="s">
        <v>88</v>
      </c>
      <c r="F147" s="51">
        <v>471.76</v>
      </c>
      <c r="G147" s="16"/>
      <c r="H147" s="116"/>
    </row>
    <row r="148" s="2" customFormat="1" ht="25" customHeight="1" outlineLevel="1" spans="1:8">
      <c r="A148" s="19">
        <v>11</v>
      </c>
      <c r="B148" s="21" t="s">
        <v>141</v>
      </c>
      <c r="C148" s="22" t="s">
        <v>256</v>
      </c>
      <c r="D148" s="22" t="s">
        <v>235</v>
      </c>
      <c r="E148" s="23" t="s">
        <v>88</v>
      </c>
      <c r="F148" s="51">
        <v>1168.6</v>
      </c>
      <c r="G148" s="16"/>
      <c r="H148" s="116"/>
    </row>
    <row r="149" s="2" customFormat="1" ht="25" customHeight="1" outlineLevel="1" spans="1:8">
      <c r="A149" s="19">
        <v>12</v>
      </c>
      <c r="B149" s="21" t="s">
        <v>148</v>
      </c>
      <c r="C149" s="20" t="s">
        <v>245</v>
      </c>
      <c r="D149" s="20"/>
      <c r="E149" s="23" t="s">
        <v>88</v>
      </c>
      <c r="F149" s="75">
        <f>81.38-F150</f>
        <v>48.89</v>
      </c>
      <c r="G149" s="16"/>
      <c r="H149" s="116"/>
    </row>
    <row r="150" s="2" customFormat="1" ht="25" customHeight="1" outlineLevel="1" spans="1:8">
      <c r="A150" s="19">
        <v>12</v>
      </c>
      <c r="B150" s="21" t="s">
        <v>148</v>
      </c>
      <c r="C150" s="20" t="s">
        <v>245</v>
      </c>
      <c r="D150" s="80" t="s">
        <v>117</v>
      </c>
      <c r="E150" s="23" t="s">
        <v>88</v>
      </c>
      <c r="F150" s="75">
        <v>32.49</v>
      </c>
      <c r="G150" s="16"/>
      <c r="H150" s="116"/>
    </row>
    <row r="151" s="2" customFormat="1" ht="25" customHeight="1" outlineLevel="1" spans="1:8">
      <c r="A151" s="19">
        <v>13</v>
      </c>
      <c r="B151" s="21" t="s">
        <v>148</v>
      </c>
      <c r="C151" s="20" t="s">
        <v>220</v>
      </c>
      <c r="D151" s="80"/>
      <c r="E151" s="23" t="s">
        <v>88</v>
      </c>
      <c r="F151" s="75">
        <f>471.76-F152</f>
        <v>320.52</v>
      </c>
      <c r="G151" s="16"/>
      <c r="H151" s="116"/>
    </row>
    <row r="152" s="2" customFormat="1" ht="25" customHeight="1" outlineLevel="1" spans="1:8">
      <c r="A152" s="19">
        <v>13</v>
      </c>
      <c r="B152" s="21" t="s">
        <v>148</v>
      </c>
      <c r="C152" s="20" t="s">
        <v>220</v>
      </c>
      <c r="D152" s="80" t="s">
        <v>117</v>
      </c>
      <c r="E152" s="23" t="s">
        <v>88</v>
      </c>
      <c r="F152" s="75">
        <v>151.24</v>
      </c>
      <c r="G152" s="16"/>
      <c r="H152" s="116"/>
    </row>
    <row r="153" s="2" customFormat="1" ht="25" customHeight="1" spans="1:8">
      <c r="A153" s="11" t="s">
        <v>257</v>
      </c>
      <c r="B153" s="11"/>
      <c r="C153" s="11"/>
      <c r="D153" s="11"/>
      <c r="E153" s="11"/>
      <c r="F153" s="11"/>
      <c r="G153" s="11"/>
      <c r="H153" s="116"/>
    </row>
    <row r="154" s="2" customFormat="1" ht="30" customHeight="1" outlineLevel="1" spans="1:8">
      <c r="A154" s="19">
        <v>1</v>
      </c>
      <c r="B154" s="21" t="s">
        <v>141</v>
      </c>
      <c r="C154" s="22" t="s">
        <v>254</v>
      </c>
      <c r="D154" s="70" t="s">
        <v>255</v>
      </c>
      <c r="E154" s="23" t="s">
        <v>88</v>
      </c>
      <c r="F154" s="71">
        <v>280.56</v>
      </c>
      <c r="G154" s="16"/>
      <c r="H154" s="116"/>
    </row>
    <row r="155" s="2" customFormat="1" ht="30" customHeight="1" outlineLevel="1" spans="1:8">
      <c r="A155" s="19">
        <v>2</v>
      </c>
      <c r="B155" s="21" t="s">
        <v>141</v>
      </c>
      <c r="C155" s="22" t="s">
        <v>254</v>
      </c>
      <c r="D155" s="22" t="s">
        <v>235</v>
      </c>
      <c r="E155" s="23" t="s">
        <v>88</v>
      </c>
      <c r="F155" s="71">
        <v>1534.53</v>
      </c>
      <c r="G155" s="16"/>
      <c r="H155" s="116"/>
    </row>
    <row r="156" s="2" customFormat="1" ht="25" customHeight="1" outlineLevel="1" spans="1:8">
      <c r="A156" s="19">
        <v>3</v>
      </c>
      <c r="B156" s="21" t="s">
        <v>141</v>
      </c>
      <c r="C156" s="22" t="s">
        <v>258</v>
      </c>
      <c r="D156" s="70"/>
      <c r="E156" s="23" t="s">
        <v>88</v>
      </c>
      <c r="F156" s="71">
        <v>5288.55</v>
      </c>
      <c r="G156" s="16"/>
      <c r="H156" s="116"/>
    </row>
    <row r="157" s="2" customFormat="1" ht="25" customHeight="1" outlineLevel="1" spans="1:8">
      <c r="A157" s="19">
        <v>4</v>
      </c>
      <c r="B157" s="21" t="s">
        <v>141</v>
      </c>
      <c r="C157" s="22" t="s">
        <v>259</v>
      </c>
      <c r="D157" s="70"/>
      <c r="E157" s="23" t="s">
        <v>88</v>
      </c>
      <c r="F157" s="71"/>
      <c r="G157" s="16"/>
      <c r="H157" s="116"/>
    </row>
    <row r="158" s="2" customFormat="1" ht="25" customHeight="1" outlineLevel="1" spans="1:8">
      <c r="A158" s="19">
        <v>5</v>
      </c>
      <c r="B158" s="21" t="s">
        <v>141</v>
      </c>
      <c r="C158" s="22" t="s">
        <v>260</v>
      </c>
      <c r="D158" s="70"/>
      <c r="E158" s="23" t="s">
        <v>88</v>
      </c>
      <c r="F158" s="71">
        <v>31.77</v>
      </c>
      <c r="G158" s="16"/>
      <c r="H158" s="116"/>
    </row>
    <row r="159" s="2" customFormat="1" ht="25" customHeight="1" outlineLevel="1" spans="1:8">
      <c r="A159" s="19">
        <v>6</v>
      </c>
      <c r="B159" s="21" t="s">
        <v>141</v>
      </c>
      <c r="C159" s="22" t="s">
        <v>261</v>
      </c>
      <c r="D159" s="70"/>
      <c r="E159" s="23" t="s">
        <v>88</v>
      </c>
      <c r="F159" s="71">
        <v>1449</v>
      </c>
      <c r="G159" s="16"/>
      <c r="H159" s="116"/>
    </row>
    <row r="160" s="2" customFormat="1" ht="25" customHeight="1" outlineLevel="1" spans="1:8">
      <c r="A160" s="19">
        <v>7</v>
      </c>
      <c r="B160" s="133" t="s">
        <v>141</v>
      </c>
      <c r="C160" s="70" t="s">
        <v>262</v>
      </c>
      <c r="D160" s="70"/>
      <c r="E160" s="23" t="s">
        <v>88</v>
      </c>
      <c r="F160" s="71">
        <v>14648.3</v>
      </c>
      <c r="G160" s="16"/>
      <c r="H160" s="116"/>
    </row>
    <row r="161" s="2" customFormat="1" ht="25" customHeight="1" outlineLevel="1" spans="1:8">
      <c r="A161" s="19">
        <v>8</v>
      </c>
      <c r="B161" s="21" t="s">
        <v>141</v>
      </c>
      <c r="C161" s="22" t="s">
        <v>263</v>
      </c>
      <c r="D161" s="70"/>
      <c r="E161" s="23" t="s">
        <v>88</v>
      </c>
      <c r="F161" s="71">
        <v>34.82</v>
      </c>
      <c r="G161" s="16"/>
      <c r="H161" s="116"/>
    </row>
    <row r="162" s="2" customFormat="1" ht="25" customHeight="1" outlineLevel="1" spans="1:8">
      <c r="A162" s="19">
        <v>9</v>
      </c>
      <c r="B162" s="21" t="s">
        <v>141</v>
      </c>
      <c r="C162" s="22" t="s">
        <v>264</v>
      </c>
      <c r="D162" s="70"/>
      <c r="E162" s="23" t="s">
        <v>88</v>
      </c>
      <c r="F162" s="71">
        <v>7830.63</v>
      </c>
      <c r="G162" s="16"/>
      <c r="H162" s="116"/>
    </row>
    <row r="163" s="2" customFormat="1" ht="25" customHeight="1" outlineLevel="1" spans="1:8">
      <c r="A163" s="19">
        <v>10</v>
      </c>
      <c r="B163" s="21" t="s">
        <v>141</v>
      </c>
      <c r="C163" s="22" t="s">
        <v>265</v>
      </c>
      <c r="D163" s="22"/>
      <c r="E163" s="23" t="s">
        <v>88</v>
      </c>
      <c r="F163" s="71">
        <v>21.28</v>
      </c>
      <c r="G163" s="53"/>
      <c r="H163" s="116"/>
    </row>
    <row r="164" s="2" customFormat="1" ht="25" customHeight="1" outlineLevel="1" spans="1:8">
      <c r="A164" s="19">
        <v>11</v>
      </c>
      <c r="B164" s="21" t="s">
        <v>141</v>
      </c>
      <c r="C164" s="22" t="s">
        <v>266</v>
      </c>
      <c r="D164" s="70"/>
      <c r="E164" s="23" t="s">
        <v>88</v>
      </c>
      <c r="F164" s="71">
        <v>342.05</v>
      </c>
      <c r="G164" s="16"/>
      <c r="H164" s="116"/>
    </row>
    <row r="165" s="2" customFormat="1" ht="25" customHeight="1" outlineLevel="1" spans="1:8">
      <c r="A165" s="19">
        <v>12</v>
      </c>
      <c r="B165" s="21" t="s">
        <v>141</v>
      </c>
      <c r="C165" s="22" t="s">
        <v>267</v>
      </c>
      <c r="D165" s="20"/>
      <c r="E165" s="23" t="s">
        <v>88</v>
      </c>
      <c r="F165" s="71">
        <v>77.84</v>
      </c>
      <c r="G165" s="16"/>
      <c r="H165" s="116"/>
    </row>
    <row r="166" s="2" customFormat="1" ht="25" customHeight="1" outlineLevel="1" spans="1:8">
      <c r="A166" s="19">
        <v>13</v>
      </c>
      <c r="B166" s="21" t="s">
        <v>141</v>
      </c>
      <c r="C166" s="22" t="s">
        <v>268</v>
      </c>
      <c r="D166" s="20"/>
      <c r="E166" s="23" t="s">
        <v>88</v>
      </c>
      <c r="F166" s="75">
        <v>333.51</v>
      </c>
      <c r="G166" s="16"/>
      <c r="H166" s="116"/>
    </row>
    <row r="167" s="2" customFormat="1" ht="25" customHeight="1" outlineLevel="1" spans="1:8">
      <c r="A167" s="19">
        <v>14</v>
      </c>
      <c r="B167" s="21" t="s">
        <v>148</v>
      </c>
      <c r="C167" s="20" t="s">
        <v>269</v>
      </c>
      <c r="D167" s="20"/>
      <c r="E167" s="23" t="s">
        <v>88</v>
      </c>
      <c r="F167" s="75">
        <v>130.61</v>
      </c>
      <c r="G167" s="16"/>
      <c r="H167" s="116"/>
    </row>
    <row r="168" s="2" customFormat="1" ht="25" customHeight="1" outlineLevel="1" spans="1:8">
      <c r="A168" s="19">
        <v>15</v>
      </c>
      <c r="B168" s="21" t="s">
        <v>148</v>
      </c>
      <c r="C168" s="20" t="s">
        <v>220</v>
      </c>
      <c r="D168" s="20"/>
      <c r="E168" s="23" t="s">
        <v>88</v>
      </c>
      <c r="F168" s="75">
        <f>8346.52-F169</f>
        <v>5939.38</v>
      </c>
      <c r="G168" s="16"/>
      <c r="H168" s="116"/>
    </row>
    <row r="169" s="2" customFormat="1" ht="25" customHeight="1" outlineLevel="1" spans="1:8">
      <c r="A169" s="19">
        <v>16</v>
      </c>
      <c r="B169" s="21" t="s">
        <v>148</v>
      </c>
      <c r="C169" s="20" t="s">
        <v>220</v>
      </c>
      <c r="D169" s="80" t="s">
        <v>117</v>
      </c>
      <c r="E169" s="23" t="s">
        <v>88</v>
      </c>
      <c r="F169" s="75">
        <v>2407.14</v>
      </c>
      <c r="G169" s="16"/>
      <c r="H169" s="116"/>
    </row>
    <row r="170" s="2" customFormat="1" ht="25" customHeight="1" outlineLevel="1" spans="1:8">
      <c r="A170" s="19">
        <v>17</v>
      </c>
      <c r="B170" s="21" t="s">
        <v>148</v>
      </c>
      <c r="C170" s="20" t="s">
        <v>245</v>
      </c>
      <c r="D170" s="80"/>
      <c r="E170" s="23" t="s">
        <v>88</v>
      </c>
      <c r="F170" s="75">
        <f>305.31-F171</f>
        <v>232.46</v>
      </c>
      <c r="G170" s="16"/>
      <c r="H170" s="116"/>
    </row>
    <row r="171" s="2" customFormat="1" ht="25" customHeight="1" outlineLevel="1" spans="1:8">
      <c r="A171" s="19">
        <v>18</v>
      </c>
      <c r="B171" s="21" t="s">
        <v>148</v>
      </c>
      <c r="C171" s="20" t="s">
        <v>245</v>
      </c>
      <c r="D171" s="80" t="s">
        <v>117</v>
      </c>
      <c r="E171" s="23" t="s">
        <v>88</v>
      </c>
      <c r="F171" s="75">
        <v>72.85</v>
      </c>
      <c r="G171" s="16"/>
      <c r="H171" s="116"/>
    </row>
    <row r="172" s="2" customFormat="1" ht="25" customHeight="1" spans="1:8">
      <c r="A172" s="11" t="s">
        <v>270</v>
      </c>
      <c r="B172" s="11"/>
      <c r="C172" s="11"/>
      <c r="D172" s="11"/>
      <c r="E172" s="11"/>
      <c r="F172" s="11"/>
      <c r="G172" s="11"/>
      <c r="H172" s="116"/>
    </row>
    <row r="173" s="2" customFormat="1" ht="25" customHeight="1" outlineLevel="1" spans="1:8">
      <c r="A173" s="19">
        <v>1</v>
      </c>
      <c r="B173" s="21" t="s">
        <v>141</v>
      </c>
      <c r="C173" s="22" t="s">
        <v>254</v>
      </c>
      <c r="D173" s="70" t="s">
        <v>255</v>
      </c>
      <c r="E173" s="23" t="s">
        <v>88</v>
      </c>
      <c r="F173" s="75">
        <v>2.6</v>
      </c>
      <c r="G173" s="16"/>
      <c r="H173" s="116"/>
    </row>
    <row r="174" s="2" customFormat="1" ht="25" customHeight="1" outlineLevel="1" spans="1:8">
      <c r="A174" s="19">
        <v>2</v>
      </c>
      <c r="B174" s="21" t="s">
        <v>141</v>
      </c>
      <c r="C174" s="22" t="s">
        <v>254</v>
      </c>
      <c r="D174" s="22" t="s">
        <v>235</v>
      </c>
      <c r="E174" s="23" t="s">
        <v>88</v>
      </c>
      <c r="F174" s="75"/>
      <c r="G174" s="16"/>
      <c r="H174" s="116"/>
    </row>
    <row r="175" s="2" customFormat="1" ht="25" customHeight="1" outlineLevel="1" spans="1:8">
      <c r="A175" s="19">
        <v>3</v>
      </c>
      <c r="B175" s="21" t="s">
        <v>141</v>
      </c>
      <c r="C175" s="22" t="s">
        <v>271</v>
      </c>
      <c r="D175" s="70"/>
      <c r="E175" s="23" t="s">
        <v>88</v>
      </c>
      <c r="F175" s="75">
        <v>2.6</v>
      </c>
      <c r="G175" s="16"/>
      <c r="H175" s="116"/>
    </row>
    <row r="176" s="2" customFormat="1" ht="25" customHeight="1" spans="1:8">
      <c r="A176" s="11" t="s">
        <v>272</v>
      </c>
      <c r="B176" s="11"/>
      <c r="C176" s="11"/>
      <c r="D176" s="11"/>
      <c r="E176" s="134" t="s">
        <v>273</v>
      </c>
      <c r="F176" s="135">
        <v>1</v>
      </c>
      <c r="G176" s="129"/>
      <c r="H176" s="116"/>
    </row>
    <row r="177" s="4" customFormat="1" ht="25" customHeight="1" spans="1:8">
      <c r="A177" s="28"/>
      <c r="B177" s="29" t="s">
        <v>274</v>
      </c>
      <c r="C177" s="29"/>
      <c r="D177" s="29"/>
      <c r="E177" s="30"/>
      <c r="F177" s="30"/>
      <c r="G177" s="30"/>
      <c r="H177" s="124"/>
    </row>
  </sheetData>
  <mergeCells count="14">
    <mergeCell ref="A1:G1"/>
    <mergeCell ref="A4:G4"/>
    <mergeCell ref="A47:G47"/>
    <mergeCell ref="A76:G76"/>
    <mergeCell ref="A88:G88"/>
    <mergeCell ref="A106:G106"/>
    <mergeCell ref="A109:G109"/>
    <mergeCell ref="A120:G120"/>
    <mergeCell ref="A130:G130"/>
    <mergeCell ref="A137:G137"/>
    <mergeCell ref="A153:G153"/>
    <mergeCell ref="A172:G172"/>
    <mergeCell ref="A176:D176"/>
    <mergeCell ref="B177:C177"/>
  </mergeCells>
  <pageMargins left="0.75" right="0.75" top="1" bottom="1" header="0.5" footer="0.5"/>
  <pageSetup paperSize="9" scale="6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6"/>
  <sheetViews>
    <sheetView view="pageBreakPreview" zoomScaleNormal="100" topLeftCell="A294" workbookViewId="0">
      <selection activeCell="C2" sqref="C2"/>
    </sheetView>
  </sheetViews>
  <sheetFormatPr defaultColWidth="9.05833333333333" defaultRowHeight="13.5" outlineLevelCol="7"/>
  <cols>
    <col min="1" max="1" width="11.5833333333333" style="4" customWidth="1"/>
    <col min="2" max="2" width="15.7416666666667" style="2" customWidth="1"/>
    <col min="3" max="3" width="35.875" style="4" customWidth="1"/>
    <col min="4" max="4" width="25.1666666666667" style="4" customWidth="1"/>
    <col min="5" max="5" width="5.675" style="4" customWidth="1"/>
    <col min="6" max="6" width="10.7083333333333" style="34" customWidth="1"/>
    <col min="7" max="7" width="10.7083333333333" style="4" customWidth="1"/>
    <col min="8" max="8" width="10.7083333333333" style="5" customWidth="1"/>
    <col min="9" max="16374" width="9.05833333333333" style="4"/>
  </cols>
  <sheetData>
    <row r="1" s="33" customFormat="1" ht="32" customHeight="1" spans="1:8">
      <c r="A1" s="6" t="s">
        <v>26</v>
      </c>
      <c r="B1" s="6"/>
      <c r="C1" s="6"/>
      <c r="D1" s="6"/>
      <c r="E1" s="6"/>
      <c r="F1" s="6"/>
      <c r="G1" s="6"/>
      <c r="H1" s="6"/>
    </row>
    <row r="2" s="33" customFormat="1" ht="32" customHeight="1" spans="1:8">
      <c r="A2" s="7" t="s">
        <v>1</v>
      </c>
      <c r="B2" s="7" t="s">
        <v>27</v>
      </c>
      <c r="C2" s="8" t="s">
        <v>28</v>
      </c>
      <c r="D2" s="8" t="s">
        <v>29</v>
      </c>
      <c r="E2" s="8" t="s">
        <v>30</v>
      </c>
      <c r="F2" s="35" t="s">
        <v>31</v>
      </c>
      <c r="G2" s="36" t="s">
        <v>32</v>
      </c>
      <c r="H2" s="36" t="s">
        <v>33</v>
      </c>
    </row>
    <row r="3" s="2" customFormat="1" ht="25" customHeight="1" spans="1:8">
      <c r="A3" s="37" t="s">
        <v>34</v>
      </c>
      <c r="B3" s="38"/>
      <c r="C3" s="38"/>
      <c r="D3" s="38"/>
      <c r="E3" s="38"/>
      <c r="F3" s="38"/>
      <c r="G3" s="38"/>
      <c r="H3" s="39"/>
    </row>
    <row r="4" s="2" customFormat="1" ht="25" customHeight="1" spans="1:8">
      <c r="A4" s="40" t="s">
        <v>275</v>
      </c>
      <c r="B4" s="41"/>
      <c r="C4" s="41"/>
      <c r="D4" s="41"/>
      <c r="E4" s="41"/>
      <c r="F4" s="41"/>
      <c r="G4" s="41"/>
      <c r="H4" s="42"/>
    </row>
    <row r="5" s="2" customFormat="1" ht="25" customHeight="1" spans="1:8">
      <c r="A5" s="43" t="s">
        <v>36</v>
      </c>
      <c r="B5" s="44"/>
      <c r="C5" s="44"/>
      <c r="D5" s="44"/>
      <c r="E5" s="44"/>
      <c r="F5" s="44"/>
      <c r="G5" s="45"/>
      <c r="H5" s="12"/>
    </row>
    <row r="6" s="2" customFormat="1" ht="25" customHeight="1" outlineLevel="1" spans="1:8">
      <c r="A6" s="28">
        <v>1</v>
      </c>
      <c r="B6" s="29" t="s">
        <v>37</v>
      </c>
      <c r="C6" s="25" t="s">
        <v>38</v>
      </c>
      <c r="D6" s="25" t="s">
        <v>39</v>
      </c>
      <c r="E6" s="46" t="s">
        <v>40</v>
      </c>
      <c r="F6" s="15">
        <v>1</v>
      </c>
      <c r="G6" s="16"/>
      <c r="H6" s="17"/>
    </row>
    <row r="7" s="2" customFormat="1" ht="25" customHeight="1" outlineLevel="1" spans="1:8">
      <c r="A7" s="28">
        <v>2</v>
      </c>
      <c r="B7" s="29" t="s">
        <v>41</v>
      </c>
      <c r="C7" s="25" t="s">
        <v>42</v>
      </c>
      <c r="D7" s="25" t="s">
        <v>43</v>
      </c>
      <c r="E7" s="46" t="s">
        <v>40</v>
      </c>
      <c r="F7" s="15">
        <v>1</v>
      </c>
      <c r="G7" s="16"/>
      <c r="H7" s="17"/>
    </row>
    <row r="8" s="2" customFormat="1" ht="25" customHeight="1" outlineLevel="1" spans="1:8">
      <c r="A8" s="28">
        <v>3</v>
      </c>
      <c r="B8" s="29" t="s">
        <v>44</v>
      </c>
      <c r="C8" s="25" t="s">
        <v>45</v>
      </c>
      <c r="D8" s="25" t="s">
        <v>46</v>
      </c>
      <c r="E8" s="46" t="s">
        <v>40</v>
      </c>
      <c r="F8" s="47">
        <v>1</v>
      </c>
      <c r="G8" s="16"/>
      <c r="H8" s="48"/>
    </row>
    <row r="9" s="2" customFormat="1" ht="25" customHeight="1" outlineLevel="1" spans="1:8">
      <c r="A9" s="28">
        <v>4</v>
      </c>
      <c r="B9" s="49" t="s">
        <v>47</v>
      </c>
      <c r="C9" s="50" t="s">
        <v>276</v>
      </c>
      <c r="D9" s="50" t="s">
        <v>277</v>
      </c>
      <c r="E9" s="49" t="s">
        <v>50</v>
      </c>
      <c r="F9" s="51">
        <v>16</v>
      </c>
      <c r="G9" s="16"/>
      <c r="H9" s="48"/>
    </row>
    <row r="10" s="2" customFormat="1" ht="25" customHeight="1" outlineLevel="1" spans="1:8">
      <c r="A10" s="28">
        <v>5</v>
      </c>
      <c r="B10" s="29" t="s">
        <v>51</v>
      </c>
      <c r="C10" s="25"/>
      <c r="D10" s="25"/>
      <c r="E10" s="46" t="s">
        <v>40</v>
      </c>
      <c r="F10" s="52">
        <v>1</v>
      </c>
      <c r="G10" s="16"/>
      <c r="H10" s="17"/>
    </row>
    <row r="11" s="2" customFormat="1" ht="25" customHeight="1" outlineLevel="1" spans="1:8">
      <c r="A11" s="28">
        <v>6</v>
      </c>
      <c r="B11" s="29" t="s">
        <v>52</v>
      </c>
      <c r="C11" s="25" t="s">
        <v>53</v>
      </c>
      <c r="D11" s="25"/>
      <c r="E11" s="46" t="s">
        <v>40</v>
      </c>
      <c r="F11" s="52">
        <v>1</v>
      </c>
      <c r="G11" s="16"/>
      <c r="H11" s="17"/>
    </row>
    <row r="12" s="2" customFormat="1" ht="25" customHeight="1" outlineLevel="1" spans="1:8">
      <c r="A12" s="28">
        <v>7</v>
      </c>
      <c r="B12" s="29" t="s">
        <v>278</v>
      </c>
      <c r="C12" s="25"/>
      <c r="D12" s="25"/>
      <c r="E12" s="46" t="s">
        <v>40</v>
      </c>
      <c r="F12" s="52">
        <v>1</v>
      </c>
      <c r="G12" s="16"/>
      <c r="H12" s="17"/>
    </row>
    <row r="13" s="2" customFormat="1" ht="25" customHeight="1" outlineLevel="1" spans="1:8">
      <c r="A13" s="28">
        <v>8</v>
      </c>
      <c r="B13" s="29" t="s">
        <v>279</v>
      </c>
      <c r="C13" s="25"/>
      <c r="D13" s="25"/>
      <c r="E13" s="46" t="s">
        <v>40</v>
      </c>
      <c r="F13" s="52">
        <v>1</v>
      </c>
      <c r="G13" s="16"/>
      <c r="H13" s="17"/>
    </row>
    <row r="14" s="2" customFormat="1" ht="35" customHeight="1" outlineLevel="1" spans="1:8">
      <c r="A14" s="28">
        <v>9</v>
      </c>
      <c r="B14" s="29" t="s">
        <v>280</v>
      </c>
      <c r="C14" s="25" t="s">
        <v>281</v>
      </c>
      <c r="D14" s="25" t="s">
        <v>282</v>
      </c>
      <c r="E14" s="46" t="s">
        <v>109</v>
      </c>
      <c r="F14" s="52">
        <v>1</v>
      </c>
      <c r="G14" s="53"/>
      <c r="H14" s="17"/>
    </row>
    <row r="15" s="2" customFormat="1" ht="25" customHeight="1" outlineLevel="1" spans="1:8">
      <c r="A15" s="28">
        <v>10</v>
      </c>
      <c r="B15" s="29" t="s">
        <v>283</v>
      </c>
      <c r="C15" s="25"/>
      <c r="D15" s="25"/>
      <c r="E15" s="46" t="s">
        <v>40</v>
      </c>
      <c r="F15" s="52">
        <v>1</v>
      </c>
      <c r="G15" s="53"/>
      <c r="H15" s="17"/>
    </row>
    <row r="16" s="2" customFormat="1" ht="25" customHeight="1" outlineLevel="1" spans="1:8">
      <c r="A16" s="28">
        <v>11</v>
      </c>
      <c r="B16" s="29" t="s">
        <v>284</v>
      </c>
      <c r="C16" s="25"/>
      <c r="D16" s="25"/>
      <c r="E16" s="46" t="s">
        <v>285</v>
      </c>
      <c r="F16" s="52">
        <v>9</v>
      </c>
      <c r="G16" s="53"/>
      <c r="H16" s="17"/>
    </row>
    <row r="17" s="2" customFormat="1" ht="25" customHeight="1" outlineLevel="1" spans="1:8">
      <c r="A17" s="28">
        <v>12</v>
      </c>
      <c r="B17" s="29" t="s">
        <v>286</v>
      </c>
      <c r="C17" s="25"/>
      <c r="D17" s="25"/>
      <c r="E17" s="46" t="s">
        <v>285</v>
      </c>
      <c r="F17" s="52">
        <v>9</v>
      </c>
      <c r="G17" s="53"/>
      <c r="H17" s="17"/>
    </row>
    <row r="18" s="2" customFormat="1" ht="25" customHeight="1" outlineLevel="1" spans="1:8">
      <c r="A18" s="28">
        <v>13</v>
      </c>
      <c r="B18" s="29" t="s">
        <v>287</v>
      </c>
      <c r="C18" s="25"/>
      <c r="D18" s="25"/>
      <c r="E18" s="46" t="s">
        <v>285</v>
      </c>
      <c r="F18" s="52">
        <v>9</v>
      </c>
      <c r="G18" s="53"/>
      <c r="H18" s="17"/>
    </row>
    <row r="19" s="2" customFormat="1" ht="25" customHeight="1" outlineLevel="1" spans="1:8">
      <c r="A19" s="28">
        <v>14</v>
      </c>
      <c r="B19" s="29" t="s">
        <v>288</v>
      </c>
      <c r="C19" s="25" t="s">
        <v>289</v>
      </c>
      <c r="D19" s="25"/>
      <c r="E19" s="46" t="s">
        <v>73</v>
      </c>
      <c r="F19" s="52">
        <v>9</v>
      </c>
      <c r="G19" s="53"/>
      <c r="H19" s="17"/>
    </row>
    <row r="20" s="2" customFormat="1" ht="25" customHeight="1" outlineLevel="1" spans="1:8">
      <c r="A20" s="28">
        <v>15</v>
      </c>
      <c r="B20" s="29" t="s">
        <v>290</v>
      </c>
      <c r="C20" s="25"/>
      <c r="D20" s="25"/>
      <c r="E20" s="46" t="s">
        <v>40</v>
      </c>
      <c r="F20" s="52">
        <v>1</v>
      </c>
      <c r="G20" s="53"/>
      <c r="H20" s="17"/>
    </row>
    <row r="21" s="2" customFormat="1" ht="25" customHeight="1" outlineLevel="1" spans="1:8">
      <c r="A21" s="28">
        <v>16</v>
      </c>
      <c r="B21" s="29" t="s">
        <v>291</v>
      </c>
      <c r="C21" s="25" t="s">
        <v>290</v>
      </c>
      <c r="D21" s="25"/>
      <c r="E21" s="46" t="s">
        <v>40</v>
      </c>
      <c r="F21" s="52">
        <v>1</v>
      </c>
      <c r="G21" s="53"/>
      <c r="H21" s="17"/>
    </row>
    <row r="22" s="2" customFormat="1" ht="25" customHeight="1" outlineLevel="1" spans="1:8">
      <c r="A22" s="28">
        <v>17</v>
      </c>
      <c r="B22" s="29" t="s">
        <v>292</v>
      </c>
      <c r="C22" s="25" t="s">
        <v>293</v>
      </c>
      <c r="D22" s="25"/>
      <c r="E22" s="46" t="s">
        <v>40</v>
      </c>
      <c r="F22" s="52">
        <v>1</v>
      </c>
      <c r="G22" s="53"/>
      <c r="H22" s="17"/>
    </row>
    <row r="23" s="2" customFormat="1" ht="25" customHeight="1" outlineLevel="1" spans="1:8">
      <c r="A23" s="28">
        <v>18</v>
      </c>
      <c r="B23" s="29" t="s">
        <v>294</v>
      </c>
      <c r="C23" s="25"/>
      <c r="D23" s="25"/>
      <c r="E23" s="46" t="s">
        <v>40</v>
      </c>
      <c r="F23" s="52">
        <v>1</v>
      </c>
      <c r="G23" s="53"/>
      <c r="H23" s="17"/>
    </row>
    <row r="24" s="2" customFormat="1" ht="25" customHeight="1" outlineLevel="1" spans="1:8">
      <c r="A24" s="28">
        <v>19</v>
      </c>
      <c r="B24" s="29" t="s">
        <v>295</v>
      </c>
      <c r="C24" s="25" t="s">
        <v>296</v>
      </c>
      <c r="D24" s="25"/>
      <c r="E24" s="46" t="s">
        <v>40</v>
      </c>
      <c r="F24" s="52">
        <v>1</v>
      </c>
      <c r="G24" s="53"/>
      <c r="H24" s="17"/>
    </row>
    <row r="25" s="2" customFormat="1" ht="25" customHeight="1" outlineLevel="1" spans="1:8">
      <c r="A25" s="28">
        <v>20</v>
      </c>
      <c r="B25" s="29" t="s">
        <v>297</v>
      </c>
      <c r="C25" s="25" t="s">
        <v>298</v>
      </c>
      <c r="D25" s="25"/>
      <c r="E25" s="46" t="s">
        <v>40</v>
      </c>
      <c r="F25" s="52">
        <v>1</v>
      </c>
      <c r="G25" s="53"/>
      <c r="H25" s="17"/>
    </row>
    <row r="26" s="2" customFormat="1" ht="25" customHeight="1" outlineLevel="1" spans="1:8">
      <c r="A26" s="28">
        <v>21</v>
      </c>
      <c r="B26" s="29" t="s">
        <v>56</v>
      </c>
      <c r="C26" s="25"/>
      <c r="D26" s="25"/>
      <c r="E26" s="46" t="s">
        <v>40</v>
      </c>
      <c r="F26" s="52">
        <v>1</v>
      </c>
      <c r="G26" s="53"/>
      <c r="H26" s="17"/>
    </row>
    <row r="27" s="2" customFormat="1" ht="25" customHeight="1" outlineLevel="1" spans="1:8">
      <c r="A27" s="28">
        <v>22</v>
      </c>
      <c r="B27" s="29" t="s">
        <v>299</v>
      </c>
      <c r="C27" s="25"/>
      <c r="D27" s="25"/>
      <c r="E27" s="46" t="s">
        <v>40</v>
      </c>
      <c r="F27" s="52">
        <v>2</v>
      </c>
      <c r="G27" s="53"/>
      <c r="H27" s="17"/>
    </row>
    <row r="28" s="4" customFormat="1" ht="25" customHeight="1" outlineLevel="1" spans="1:8">
      <c r="A28" s="28">
        <v>23</v>
      </c>
      <c r="B28" s="26" t="s">
        <v>68</v>
      </c>
      <c r="C28" s="27" t="s">
        <v>69</v>
      </c>
      <c r="D28" s="27" t="s">
        <v>70</v>
      </c>
      <c r="E28" s="46" t="s">
        <v>71</v>
      </c>
      <c r="F28" s="15">
        <v>2</v>
      </c>
      <c r="G28" s="16"/>
      <c r="H28" s="17"/>
    </row>
    <row r="29" s="2" customFormat="1" ht="25" customHeight="1" outlineLevel="1" spans="1:8">
      <c r="A29" s="28">
        <v>24</v>
      </c>
      <c r="B29" s="29" t="s">
        <v>300</v>
      </c>
      <c r="C29" s="25"/>
      <c r="D29" s="25"/>
      <c r="E29" s="46" t="s">
        <v>73</v>
      </c>
      <c r="F29" s="52">
        <v>2</v>
      </c>
      <c r="G29" s="53"/>
      <c r="H29" s="17"/>
    </row>
    <row r="30" s="2" customFormat="1" ht="43" customHeight="1" outlineLevel="1" spans="1:8">
      <c r="A30" s="28">
        <v>25</v>
      </c>
      <c r="B30" s="29" t="s">
        <v>301</v>
      </c>
      <c r="C30" s="25"/>
      <c r="D30" s="25"/>
      <c r="E30" s="46" t="s">
        <v>40</v>
      </c>
      <c r="F30" s="52">
        <v>1</v>
      </c>
      <c r="G30" s="53"/>
      <c r="H30" s="17"/>
    </row>
    <row r="31" s="2" customFormat="1" ht="41" customHeight="1" outlineLevel="1" spans="1:8">
      <c r="A31" s="28">
        <v>26</v>
      </c>
      <c r="B31" s="29" t="s">
        <v>302</v>
      </c>
      <c r="C31" s="25"/>
      <c r="D31" s="25"/>
      <c r="E31" s="46" t="s">
        <v>40</v>
      </c>
      <c r="F31" s="52">
        <v>1</v>
      </c>
      <c r="G31" s="53"/>
      <c r="H31" s="17"/>
    </row>
    <row r="32" s="2" customFormat="1" ht="41" customHeight="1" outlineLevel="1" spans="1:8">
      <c r="A32" s="28">
        <v>27</v>
      </c>
      <c r="B32" s="29" t="s">
        <v>303</v>
      </c>
      <c r="C32" s="25"/>
      <c r="D32" s="25"/>
      <c r="E32" s="46" t="s">
        <v>40</v>
      </c>
      <c r="F32" s="52">
        <v>1</v>
      </c>
      <c r="G32" s="53"/>
      <c r="H32" s="17"/>
    </row>
    <row r="33" s="2" customFormat="1" ht="41" customHeight="1" outlineLevel="1" spans="1:8">
      <c r="A33" s="28">
        <v>28</v>
      </c>
      <c r="B33" s="29" t="s">
        <v>304</v>
      </c>
      <c r="C33" s="25"/>
      <c r="D33" s="25"/>
      <c r="E33" s="46" t="s">
        <v>40</v>
      </c>
      <c r="F33" s="52">
        <v>1</v>
      </c>
      <c r="G33" s="53"/>
      <c r="H33" s="17"/>
    </row>
    <row r="34" s="2" customFormat="1" ht="23" customHeight="1" outlineLevel="1" spans="1:8">
      <c r="A34" s="28">
        <v>29</v>
      </c>
      <c r="B34" s="29" t="s">
        <v>305</v>
      </c>
      <c r="C34" s="25"/>
      <c r="D34" s="25"/>
      <c r="E34" s="46" t="s">
        <v>73</v>
      </c>
      <c r="F34" s="52">
        <v>1</v>
      </c>
      <c r="G34" s="53"/>
      <c r="H34" s="17"/>
    </row>
    <row r="35" s="2" customFormat="1" ht="41" customHeight="1" outlineLevel="1" spans="1:8">
      <c r="A35" s="28">
        <v>30</v>
      </c>
      <c r="B35" s="29" t="s">
        <v>306</v>
      </c>
      <c r="C35" s="25"/>
      <c r="D35" s="25"/>
      <c r="E35" s="46" t="s">
        <v>40</v>
      </c>
      <c r="F35" s="52">
        <v>1</v>
      </c>
      <c r="G35" s="53"/>
      <c r="H35" s="17"/>
    </row>
    <row r="36" s="2" customFormat="1" ht="41" customHeight="1" outlineLevel="1" spans="1:8">
      <c r="A36" s="28">
        <v>31</v>
      </c>
      <c r="B36" s="29" t="s">
        <v>124</v>
      </c>
      <c r="C36" s="25" t="s">
        <v>125</v>
      </c>
      <c r="D36" s="25" t="s">
        <v>126</v>
      </c>
      <c r="E36" s="46" t="s">
        <v>40</v>
      </c>
      <c r="F36" s="15">
        <v>0</v>
      </c>
      <c r="G36" s="53"/>
      <c r="H36" s="17"/>
    </row>
    <row r="37" s="2" customFormat="1" ht="27" customHeight="1" outlineLevel="1" spans="1:8">
      <c r="A37" s="28">
        <v>32</v>
      </c>
      <c r="B37" s="29" t="s">
        <v>65</v>
      </c>
      <c r="C37" s="54" t="s">
        <v>66</v>
      </c>
      <c r="D37" s="54"/>
      <c r="E37" s="46" t="s">
        <v>67</v>
      </c>
      <c r="F37" s="15">
        <v>8</v>
      </c>
      <c r="G37" s="53"/>
      <c r="H37" s="17"/>
    </row>
    <row r="38" s="2" customFormat="1" ht="25" customHeight="1" spans="1:8">
      <c r="A38" s="43" t="s">
        <v>74</v>
      </c>
      <c r="B38" s="44"/>
      <c r="C38" s="44"/>
      <c r="D38" s="44"/>
      <c r="E38" s="44"/>
      <c r="F38" s="44"/>
      <c r="G38" s="45"/>
      <c r="H38" s="55"/>
    </row>
    <row r="39" s="2" customFormat="1" ht="25" customHeight="1" outlineLevel="1" spans="1:8">
      <c r="A39" s="28"/>
      <c r="B39" s="56" t="s">
        <v>307</v>
      </c>
      <c r="C39" s="25"/>
      <c r="D39" s="25"/>
      <c r="E39" s="46"/>
      <c r="F39" s="15"/>
      <c r="G39" s="53"/>
      <c r="H39" s="17"/>
    </row>
    <row r="40" s="2" customFormat="1" ht="25" customHeight="1" outlineLevel="1" spans="1:8">
      <c r="A40" s="28">
        <v>1</v>
      </c>
      <c r="B40" s="57" t="s">
        <v>75</v>
      </c>
      <c r="C40" s="58" t="s">
        <v>76</v>
      </c>
      <c r="D40" s="59" t="s">
        <v>77</v>
      </c>
      <c r="E40" s="60" t="s">
        <v>78</v>
      </c>
      <c r="F40" s="16">
        <v>45.9</v>
      </c>
      <c r="G40" s="53"/>
      <c r="H40" s="17"/>
    </row>
    <row r="41" s="2" customFormat="1" ht="25" customHeight="1" outlineLevel="1" spans="1:8">
      <c r="A41" s="28">
        <v>2</v>
      </c>
      <c r="B41" s="61" t="s">
        <v>79</v>
      </c>
      <c r="C41" s="59" t="s">
        <v>308</v>
      </c>
      <c r="D41" s="59" t="s">
        <v>81</v>
      </c>
      <c r="E41" s="60" t="s">
        <v>78</v>
      </c>
      <c r="F41" s="16">
        <v>45.9</v>
      </c>
      <c r="G41" s="53"/>
      <c r="H41" s="17"/>
    </row>
    <row r="42" s="2" customFormat="1" ht="25" customHeight="1" outlineLevel="1" spans="1:8">
      <c r="A42" s="28">
        <v>3</v>
      </c>
      <c r="B42" s="61" t="s">
        <v>82</v>
      </c>
      <c r="C42" s="58" t="s">
        <v>83</v>
      </c>
      <c r="D42" s="59" t="s">
        <v>309</v>
      </c>
      <c r="E42" s="60" t="s">
        <v>78</v>
      </c>
      <c r="F42" s="16">
        <v>45.9</v>
      </c>
      <c r="G42" s="53"/>
      <c r="H42" s="17"/>
    </row>
    <row r="43" s="2" customFormat="1" ht="25" customHeight="1" outlineLevel="1" spans="1:8">
      <c r="A43" s="28">
        <v>4</v>
      </c>
      <c r="B43" s="49" t="s">
        <v>85</v>
      </c>
      <c r="C43" s="50" t="s">
        <v>86</v>
      </c>
      <c r="D43" s="50" t="s">
        <v>310</v>
      </c>
      <c r="E43" s="49" t="s">
        <v>88</v>
      </c>
      <c r="F43" s="16">
        <f>29</f>
        <v>29</v>
      </c>
      <c r="G43" s="53"/>
      <c r="H43" s="17"/>
    </row>
    <row r="44" s="2" customFormat="1" ht="25" customHeight="1" outlineLevel="1" spans="1:8">
      <c r="A44" s="28">
        <v>5</v>
      </c>
      <c r="B44" s="61" t="s">
        <v>89</v>
      </c>
      <c r="C44" s="50" t="s">
        <v>90</v>
      </c>
      <c r="D44" s="59" t="s">
        <v>91</v>
      </c>
      <c r="E44" s="60" t="s">
        <v>78</v>
      </c>
      <c r="F44" s="16">
        <v>261</v>
      </c>
      <c r="G44" s="53"/>
      <c r="H44" s="17"/>
    </row>
    <row r="45" s="2" customFormat="1" ht="25" customHeight="1" outlineLevel="1" spans="1:8">
      <c r="A45" s="28">
        <v>6</v>
      </c>
      <c r="B45" s="57" t="s">
        <v>92</v>
      </c>
      <c r="C45" s="59" t="s">
        <v>93</v>
      </c>
      <c r="D45" s="59" t="s">
        <v>94</v>
      </c>
      <c r="E45" s="60" t="s">
        <v>78</v>
      </c>
      <c r="F45" s="16">
        <v>45.9</v>
      </c>
      <c r="G45" s="53"/>
      <c r="H45" s="17"/>
    </row>
    <row r="46" s="2" customFormat="1" ht="25" customHeight="1" outlineLevel="1" spans="1:8">
      <c r="A46" s="28">
        <v>7</v>
      </c>
      <c r="B46" s="57" t="s">
        <v>95</v>
      </c>
      <c r="C46" s="58" t="s">
        <v>96</v>
      </c>
      <c r="D46" s="59" t="s">
        <v>97</v>
      </c>
      <c r="E46" s="60" t="s">
        <v>78</v>
      </c>
      <c r="F46" s="16">
        <v>45.9</v>
      </c>
      <c r="G46" s="53"/>
      <c r="H46" s="17"/>
    </row>
    <row r="47" s="2" customFormat="1" ht="25" customHeight="1" outlineLevel="1" spans="1:8">
      <c r="A47" s="28">
        <v>8</v>
      </c>
      <c r="B47" s="56" t="s">
        <v>98</v>
      </c>
      <c r="C47" s="25"/>
      <c r="D47" s="25"/>
      <c r="E47" s="49" t="s">
        <v>88</v>
      </c>
      <c r="F47" s="16">
        <v>29</v>
      </c>
      <c r="G47" s="53"/>
      <c r="H47" s="17"/>
    </row>
    <row r="48" s="2" customFormat="1" ht="25" customHeight="1" spans="1:8">
      <c r="A48" s="43" t="s">
        <v>311</v>
      </c>
      <c r="B48" s="44"/>
      <c r="C48" s="44"/>
      <c r="D48" s="44"/>
      <c r="E48" s="44"/>
      <c r="F48" s="44"/>
      <c r="G48" s="45"/>
      <c r="H48" s="55"/>
    </row>
    <row r="49" s="2" customFormat="1" ht="25" customHeight="1" outlineLevel="1" spans="1:8">
      <c r="A49" s="19">
        <v>1</v>
      </c>
      <c r="B49" s="49" t="s">
        <v>100</v>
      </c>
      <c r="C49" s="50" t="s">
        <v>101</v>
      </c>
      <c r="D49" s="50" t="s">
        <v>102</v>
      </c>
      <c r="E49" s="49" t="s">
        <v>88</v>
      </c>
      <c r="F49" s="51">
        <v>22.6</v>
      </c>
      <c r="G49" s="53"/>
      <c r="H49" s="17"/>
    </row>
    <row r="50" s="2" customFormat="1" ht="25" customHeight="1" outlineLevel="1" spans="1:8">
      <c r="A50" s="19">
        <v>2</v>
      </c>
      <c r="B50" s="49" t="s">
        <v>103</v>
      </c>
      <c r="C50" s="50" t="s">
        <v>104</v>
      </c>
      <c r="D50" s="50" t="s">
        <v>103</v>
      </c>
      <c r="E50" s="49" t="s">
        <v>88</v>
      </c>
      <c r="F50" s="51">
        <v>1</v>
      </c>
      <c r="G50" s="53"/>
      <c r="H50" s="17"/>
    </row>
    <row r="51" s="2" customFormat="1" ht="25" customHeight="1" outlineLevel="1" spans="1:8">
      <c r="A51" s="19">
        <v>3</v>
      </c>
      <c r="B51" s="49" t="s">
        <v>105</v>
      </c>
      <c r="C51" s="50" t="s">
        <v>106</v>
      </c>
      <c r="D51" s="50" t="s">
        <v>105</v>
      </c>
      <c r="E51" s="49" t="s">
        <v>88</v>
      </c>
      <c r="F51" s="51">
        <f>7.155*2</f>
        <v>14.31</v>
      </c>
      <c r="G51" s="53"/>
      <c r="H51" s="17"/>
    </row>
    <row r="52" s="2" customFormat="1" ht="25" customHeight="1" outlineLevel="1" spans="1:8">
      <c r="A52" s="19">
        <v>4</v>
      </c>
      <c r="B52" s="49" t="s">
        <v>107</v>
      </c>
      <c r="C52" s="50" t="s">
        <v>108</v>
      </c>
      <c r="D52" s="50" t="s">
        <v>107</v>
      </c>
      <c r="E52" s="49" t="s">
        <v>109</v>
      </c>
      <c r="F52" s="51">
        <v>1</v>
      </c>
      <c r="G52" s="53"/>
      <c r="H52" s="17"/>
    </row>
    <row r="53" s="2" customFormat="1" ht="25" customHeight="1" outlineLevel="1" spans="1:8">
      <c r="A53" s="19">
        <v>5</v>
      </c>
      <c r="B53" s="49" t="s">
        <v>110</v>
      </c>
      <c r="C53" s="50"/>
      <c r="D53" s="50"/>
      <c r="E53" s="49" t="s">
        <v>71</v>
      </c>
      <c r="F53" s="51">
        <v>1</v>
      </c>
      <c r="G53" s="16"/>
      <c r="H53" s="17"/>
    </row>
    <row r="54" s="2" customFormat="1" ht="25" customHeight="1" outlineLevel="1" spans="1:8">
      <c r="A54" s="19">
        <v>6</v>
      </c>
      <c r="B54" s="49" t="s">
        <v>112</v>
      </c>
      <c r="C54" s="50"/>
      <c r="D54" s="50"/>
      <c r="E54" s="49" t="s">
        <v>71</v>
      </c>
      <c r="F54" s="51">
        <v>20</v>
      </c>
      <c r="G54" s="16"/>
      <c r="H54" s="17"/>
    </row>
    <row r="55" s="2" customFormat="1" ht="25" customHeight="1" spans="1:8">
      <c r="A55" s="43" t="s">
        <v>8</v>
      </c>
      <c r="B55" s="44"/>
      <c r="C55" s="44"/>
      <c r="D55" s="44"/>
      <c r="E55" s="44"/>
      <c r="F55" s="44"/>
      <c r="G55" s="45"/>
      <c r="H55" s="55">
        <f>SUM(H56:H61)</f>
        <v>0</v>
      </c>
    </row>
    <row r="56" s="2" customFormat="1" ht="25" customHeight="1" outlineLevel="1" spans="1:8">
      <c r="A56" s="19">
        <v>1</v>
      </c>
      <c r="B56" s="62" t="s">
        <v>113</v>
      </c>
      <c r="C56" s="20"/>
      <c r="D56" s="20"/>
      <c r="E56" s="19" t="s">
        <v>71</v>
      </c>
      <c r="F56" s="19">
        <v>12</v>
      </c>
      <c r="G56" s="16"/>
      <c r="H56" s="17"/>
    </row>
    <row r="57" s="2" customFormat="1" ht="25" customHeight="1" outlineLevel="1" spans="1:8">
      <c r="A57" s="19">
        <v>2</v>
      </c>
      <c r="B57" s="63" t="s">
        <v>312</v>
      </c>
      <c r="C57" s="20"/>
      <c r="D57" s="20"/>
      <c r="E57" s="19" t="s">
        <v>71</v>
      </c>
      <c r="F57" s="19">
        <v>1</v>
      </c>
      <c r="G57" s="16"/>
      <c r="H57" s="17"/>
    </row>
    <row r="58" s="2" customFormat="1" ht="25" customHeight="1" outlineLevel="1" spans="1:8">
      <c r="A58" s="19">
        <v>3</v>
      </c>
      <c r="B58" s="63" t="s">
        <v>115</v>
      </c>
      <c r="C58" s="63" t="s">
        <v>115</v>
      </c>
      <c r="D58" s="20"/>
      <c r="E58" s="49" t="s">
        <v>88</v>
      </c>
      <c r="F58" s="19">
        <v>263.86</v>
      </c>
      <c r="G58" s="16"/>
      <c r="H58" s="17"/>
    </row>
    <row r="59" s="2" customFormat="1" ht="25" customHeight="1" outlineLevel="1" spans="1:8">
      <c r="A59" s="19">
        <v>4</v>
      </c>
      <c r="B59" s="63" t="s">
        <v>116</v>
      </c>
      <c r="C59" s="63" t="s">
        <v>116</v>
      </c>
      <c r="D59" s="20"/>
      <c r="E59" s="49" t="s">
        <v>88</v>
      </c>
      <c r="F59" s="19">
        <f>84.65-F60</f>
        <v>19.8</v>
      </c>
      <c r="G59" s="16"/>
      <c r="H59" s="17"/>
    </row>
    <row r="60" s="2" customFormat="1" ht="25" customHeight="1" outlineLevel="1" spans="1:8">
      <c r="A60" s="19">
        <v>5</v>
      </c>
      <c r="B60" s="63" t="s">
        <v>116</v>
      </c>
      <c r="C60" s="63" t="s">
        <v>116</v>
      </c>
      <c r="D60" s="20" t="s">
        <v>117</v>
      </c>
      <c r="E60" s="49" t="s">
        <v>88</v>
      </c>
      <c r="F60" s="19">
        <v>64.85</v>
      </c>
      <c r="G60" s="16"/>
      <c r="H60" s="17"/>
    </row>
    <row r="61" s="2" customFormat="1" ht="25" customHeight="1" outlineLevel="1" spans="1:8">
      <c r="A61" s="19">
        <v>6</v>
      </c>
      <c r="B61" s="63" t="s">
        <v>118</v>
      </c>
      <c r="C61" s="20"/>
      <c r="D61" s="20"/>
      <c r="E61" s="49" t="s">
        <v>88</v>
      </c>
      <c r="F61" s="19">
        <v>43.8</v>
      </c>
      <c r="G61" s="16"/>
      <c r="H61" s="17"/>
    </row>
    <row r="62" s="2" customFormat="1" ht="25" customHeight="1" spans="1:8">
      <c r="A62" s="43" t="s">
        <v>119</v>
      </c>
      <c r="B62" s="44"/>
      <c r="C62" s="44"/>
      <c r="D62" s="44"/>
      <c r="E62" s="44"/>
      <c r="F62" s="44"/>
      <c r="G62" s="45"/>
      <c r="H62" s="12">
        <f>SUM(H63:H93)</f>
        <v>0</v>
      </c>
    </row>
    <row r="63" s="2" customFormat="1" ht="25" customHeight="1" outlineLevel="1" spans="1:8">
      <c r="A63" s="64">
        <v>1</v>
      </c>
      <c r="B63" s="24" t="s">
        <v>120</v>
      </c>
      <c r="C63" s="25" t="s">
        <v>121</v>
      </c>
      <c r="D63" s="20" t="s">
        <v>122</v>
      </c>
      <c r="E63" s="24" t="s">
        <v>40</v>
      </c>
      <c r="F63" s="16">
        <v>6</v>
      </c>
      <c r="G63" s="53"/>
      <c r="H63" s="17"/>
    </row>
    <row r="64" s="2" customFormat="1" ht="25" customHeight="1" outlineLevel="1" spans="1:8">
      <c r="A64" s="64">
        <v>2</v>
      </c>
      <c r="B64" s="24" t="s">
        <v>123</v>
      </c>
      <c r="C64" s="25"/>
      <c r="D64" s="20"/>
      <c r="E64" s="24" t="s">
        <v>40</v>
      </c>
      <c r="F64" s="16">
        <v>6</v>
      </c>
      <c r="G64" s="53"/>
      <c r="H64" s="17"/>
    </row>
    <row r="65" s="2" customFormat="1" ht="25" customHeight="1" outlineLevel="1" spans="1:8">
      <c r="A65" s="64">
        <v>3</v>
      </c>
      <c r="B65" s="24" t="s">
        <v>124</v>
      </c>
      <c r="C65" s="25" t="s">
        <v>125</v>
      </c>
      <c r="D65" s="20" t="s">
        <v>126</v>
      </c>
      <c r="E65" s="24" t="s">
        <v>40</v>
      </c>
      <c r="F65" s="16">
        <v>6</v>
      </c>
      <c r="G65" s="53"/>
      <c r="H65" s="17"/>
    </row>
    <row r="66" s="2" customFormat="1" ht="25" customHeight="1" outlineLevel="1" spans="1:8">
      <c r="A66" s="64">
        <v>4</v>
      </c>
      <c r="B66" s="24" t="s">
        <v>127</v>
      </c>
      <c r="C66" s="25" t="s">
        <v>128</v>
      </c>
      <c r="D66" s="20"/>
      <c r="E66" s="24" t="s">
        <v>71</v>
      </c>
      <c r="F66" s="16">
        <v>6</v>
      </c>
      <c r="G66" s="53"/>
      <c r="H66" s="17"/>
    </row>
    <row r="67" s="2" customFormat="1" ht="25" customHeight="1" outlineLevel="1" spans="1:8">
      <c r="A67" s="64">
        <v>5</v>
      </c>
      <c r="B67" s="24" t="s">
        <v>129</v>
      </c>
      <c r="C67" s="25" t="s">
        <v>130</v>
      </c>
      <c r="D67" s="20" t="s">
        <v>46</v>
      </c>
      <c r="E67" s="24" t="s">
        <v>40</v>
      </c>
      <c r="F67" s="16">
        <v>6</v>
      </c>
      <c r="G67" s="53"/>
      <c r="H67" s="17"/>
    </row>
    <row r="68" s="4" customFormat="1" ht="26" customHeight="1" outlineLevel="1" spans="1:8">
      <c r="A68" s="64">
        <v>6</v>
      </c>
      <c r="B68" s="24" t="s">
        <v>131</v>
      </c>
      <c r="C68" s="25" t="s">
        <v>132</v>
      </c>
      <c r="D68" s="20"/>
      <c r="E68" s="24" t="s">
        <v>71</v>
      </c>
      <c r="F68" s="16">
        <v>0</v>
      </c>
      <c r="G68" s="53"/>
      <c r="H68" s="17"/>
    </row>
    <row r="69" s="4" customFormat="1" ht="26" customHeight="1" outlineLevel="1" spans="1:8">
      <c r="A69" s="64">
        <v>7</v>
      </c>
      <c r="B69" s="21" t="s">
        <v>133</v>
      </c>
      <c r="C69" s="22"/>
      <c r="D69" s="22"/>
      <c r="E69" s="46" t="s">
        <v>73</v>
      </c>
      <c r="F69" s="15">
        <f>8*6</f>
        <v>48</v>
      </c>
      <c r="G69" s="53"/>
      <c r="H69" s="17"/>
    </row>
    <row r="70" s="4" customFormat="1" ht="26" customHeight="1" outlineLevel="1" spans="1:8">
      <c r="A70" s="64">
        <v>8</v>
      </c>
      <c r="B70" s="21" t="s">
        <v>135</v>
      </c>
      <c r="C70" s="22"/>
      <c r="D70" s="22"/>
      <c r="E70" s="46" t="s">
        <v>71</v>
      </c>
      <c r="F70" s="15">
        <f>8*6</f>
        <v>48</v>
      </c>
      <c r="G70" s="53"/>
      <c r="H70" s="17"/>
    </row>
    <row r="71" s="4" customFormat="1" ht="26" customHeight="1" outlineLevel="1" spans="1:8">
      <c r="A71" s="64">
        <v>9</v>
      </c>
      <c r="B71" s="21" t="s">
        <v>136</v>
      </c>
      <c r="C71" s="22"/>
      <c r="D71" s="22"/>
      <c r="E71" s="46" t="s">
        <v>40</v>
      </c>
      <c r="F71" s="15">
        <v>0</v>
      </c>
      <c r="G71" s="53"/>
      <c r="H71" s="17"/>
    </row>
    <row r="72" s="4" customFormat="1" ht="26" customHeight="1" outlineLevel="1" spans="1:8">
      <c r="A72" s="64">
        <v>10</v>
      </c>
      <c r="B72" s="21" t="s">
        <v>137</v>
      </c>
      <c r="C72" s="22"/>
      <c r="D72" s="22"/>
      <c r="E72" s="46" t="s">
        <v>40</v>
      </c>
      <c r="F72" s="15">
        <v>2</v>
      </c>
      <c r="G72" s="53"/>
      <c r="H72" s="17"/>
    </row>
    <row r="73" s="4" customFormat="1" ht="26" customHeight="1" outlineLevel="1" spans="1:8">
      <c r="A73" s="64">
        <v>11</v>
      </c>
      <c r="B73" s="21" t="s">
        <v>138</v>
      </c>
      <c r="C73" s="22"/>
      <c r="D73" s="22"/>
      <c r="E73" s="46" t="s">
        <v>40</v>
      </c>
      <c r="F73" s="15">
        <v>4</v>
      </c>
      <c r="G73" s="53"/>
      <c r="H73" s="17"/>
    </row>
    <row r="74" s="4" customFormat="1" ht="26" customHeight="1" outlineLevel="1" spans="1:8">
      <c r="A74" s="64">
        <v>12</v>
      </c>
      <c r="B74" s="21" t="s">
        <v>139</v>
      </c>
      <c r="C74" s="22"/>
      <c r="D74" s="22"/>
      <c r="E74" s="46" t="s">
        <v>40</v>
      </c>
      <c r="F74" s="15">
        <v>3</v>
      </c>
      <c r="G74" s="53"/>
      <c r="H74" s="17"/>
    </row>
    <row r="75" s="4" customFormat="1" ht="26" customHeight="1" outlineLevel="1" spans="1:8">
      <c r="A75" s="64">
        <v>13</v>
      </c>
      <c r="B75" s="21" t="s">
        <v>140</v>
      </c>
      <c r="C75" s="22"/>
      <c r="D75" s="22"/>
      <c r="E75" s="46" t="s">
        <v>40</v>
      </c>
      <c r="F75" s="15">
        <v>2</v>
      </c>
      <c r="G75" s="53"/>
      <c r="H75" s="17"/>
    </row>
    <row r="76" s="4" customFormat="1" ht="26" customHeight="1" outlineLevel="1" spans="1:8">
      <c r="A76" s="64">
        <v>14</v>
      </c>
      <c r="B76" s="26" t="s">
        <v>68</v>
      </c>
      <c r="C76" s="27" t="s">
        <v>69</v>
      </c>
      <c r="D76" s="27" t="s">
        <v>70</v>
      </c>
      <c r="E76" s="46" t="s">
        <v>71</v>
      </c>
      <c r="F76" s="15">
        <v>11</v>
      </c>
      <c r="G76" s="53"/>
      <c r="H76" s="17"/>
    </row>
    <row r="77" s="4" customFormat="1" ht="27" customHeight="1" outlineLevel="1" spans="1:8">
      <c r="A77" s="64">
        <v>15</v>
      </c>
      <c r="B77" s="46" t="s">
        <v>141</v>
      </c>
      <c r="C77" s="65" t="s">
        <v>145</v>
      </c>
      <c r="D77" s="65" t="s">
        <v>146</v>
      </c>
      <c r="E77" s="29" t="s">
        <v>88</v>
      </c>
      <c r="F77" s="15">
        <f>348.22-F78</f>
        <v>89.33</v>
      </c>
      <c r="G77" s="53"/>
      <c r="H77" s="17"/>
    </row>
    <row r="78" s="4" customFormat="1" ht="27" customHeight="1" outlineLevel="1" spans="1:8">
      <c r="A78" s="64">
        <v>15</v>
      </c>
      <c r="B78" s="46" t="s">
        <v>141</v>
      </c>
      <c r="C78" s="65" t="s">
        <v>145</v>
      </c>
      <c r="D78" s="65" t="s">
        <v>147</v>
      </c>
      <c r="E78" s="29" t="s">
        <v>88</v>
      </c>
      <c r="F78" s="15">
        <v>258.89</v>
      </c>
      <c r="G78" s="53"/>
      <c r="H78" s="17"/>
    </row>
    <row r="79" s="4" customFormat="1" ht="27" customHeight="1" outlineLevel="1" spans="1:8">
      <c r="A79" s="64">
        <v>15</v>
      </c>
      <c r="B79" s="46" t="s">
        <v>141</v>
      </c>
      <c r="C79" s="65" t="s">
        <v>142</v>
      </c>
      <c r="D79" s="65" t="s">
        <v>143</v>
      </c>
      <c r="E79" s="29" t="s">
        <v>88</v>
      </c>
      <c r="F79" s="15">
        <f>373.36+28.8-F80</f>
        <v>52.45</v>
      </c>
      <c r="G79" s="53"/>
      <c r="H79" s="17"/>
    </row>
    <row r="80" s="4" customFormat="1" ht="27" customHeight="1" outlineLevel="1" spans="1:8">
      <c r="A80" s="64">
        <v>15</v>
      </c>
      <c r="B80" s="46" t="s">
        <v>141</v>
      </c>
      <c r="C80" s="65" t="s">
        <v>142</v>
      </c>
      <c r="D80" s="65" t="s">
        <v>313</v>
      </c>
      <c r="E80" s="29" t="s">
        <v>88</v>
      </c>
      <c r="F80" s="15">
        <f>340.91+8.8</f>
        <v>349.71</v>
      </c>
      <c r="G80" s="53"/>
      <c r="H80" s="17"/>
    </row>
    <row r="81" s="2" customFormat="1" ht="25" customHeight="1" outlineLevel="1" spans="1:8">
      <c r="A81" s="19">
        <v>12</v>
      </c>
      <c r="B81" s="66" t="s">
        <v>148</v>
      </c>
      <c r="C81" s="58" t="s">
        <v>314</v>
      </c>
      <c r="D81" s="58" t="s">
        <v>315</v>
      </c>
      <c r="E81" s="29" t="s">
        <v>88</v>
      </c>
      <c r="F81" s="67">
        <v>12.45</v>
      </c>
      <c r="G81" s="53"/>
      <c r="H81" s="17"/>
    </row>
    <row r="82" s="4" customFormat="1" ht="25" customHeight="1" outlineLevel="1" spans="1:8">
      <c r="A82" s="64">
        <v>16</v>
      </c>
      <c r="B82" s="29" t="s">
        <v>152</v>
      </c>
      <c r="C82" s="20" t="s">
        <v>153</v>
      </c>
      <c r="D82" s="20" t="s">
        <v>154</v>
      </c>
      <c r="E82" s="29" t="s">
        <v>88</v>
      </c>
      <c r="F82" s="16">
        <f>128.25-F83</f>
        <v>32.59</v>
      </c>
      <c r="G82" s="53"/>
      <c r="H82" s="17"/>
    </row>
    <row r="83" s="4" customFormat="1" ht="25" customHeight="1" outlineLevel="1" spans="1:8">
      <c r="A83" s="64">
        <v>16</v>
      </c>
      <c r="B83" s="29" t="s">
        <v>152</v>
      </c>
      <c r="C83" s="20" t="s">
        <v>153</v>
      </c>
      <c r="D83" s="20" t="s">
        <v>316</v>
      </c>
      <c r="E83" s="29" t="s">
        <v>88</v>
      </c>
      <c r="F83" s="16">
        <v>95.66</v>
      </c>
      <c r="G83" s="53"/>
      <c r="H83" s="17"/>
    </row>
    <row r="84" s="4" customFormat="1" ht="25" customHeight="1" outlineLevel="1" spans="1:8">
      <c r="A84" s="64">
        <v>17</v>
      </c>
      <c r="B84" s="29" t="s">
        <v>152</v>
      </c>
      <c r="C84" s="20" t="s">
        <v>317</v>
      </c>
      <c r="D84" s="20" t="s">
        <v>318</v>
      </c>
      <c r="E84" s="29" t="s">
        <v>88</v>
      </c>
      <c r="F84" s="16">
        <v>40.42</v>
      </c>
      <c r="G84" s="53"/>
      <c r="H84" s="17"/>
    </row>
    <row r="85" s="2" customFormat="1" ht="25" customHeight="1" outlineLevel="1" spans="1:8">
      <c r="A85" s="64">
        <v>18</v>
      </c>
      <c r="B85" s="29" t="s">
        <v>152</v>
      </c>
      <c r="C85" s="20" t="s">
        <v>157</v>
      </c>
      <c r="D85" s="20" t="s">
        <v>158</v>
      </c>
      <c r="E85" s="29" t="s">
        <v>88</v>
      </c>
      <c r="F85" s="15">
        <f>261.83-F86</f>
        <v>20.98</v>
      </c>
      <c r="G85" s="53"/>
      <c r="H85" s="17"/>
    </row>
    <row r="86" s="2" customFormat="1" ht="25" customHeight="1" outlineLevel="1" spans="1:8">
      <c r="A86" s="64">
        <v>18</v>
      </c>
      <c r="B86" s="29" t="s">
        <v>152</v>
      </c>
      <c r="C86" s="20" t="s">
        <v>157</v>
      </c>
      <c r="D86" s="20" t="s">
        <v>319</v>
      </c>
      <c r="E86" s="29" t="s">
        <v>88</v>
      </c>
      <c r="F86" s="15">
        <v>240.85</v>
      </c>
      <c r="G86" s="53"/>
      <c r="H86" s="17"/>
    </row>
    <row r="87" s="2" customFormat="1" ht="25" customHeight="1" outlineLevel="1" spans="1:8">
      <c r="A87" s="64">
        <v>19</v>
      </c>
      <c r="B87" s="29" t="s">
        <v>152</v>
      </c>
      <c r="C87" s="20" t="s">
        <v>159</v>
      </c>
      <c r="D87" s="20" t="s">
        <v>160</v>
      </c>
      <c r="E87" s="29" t="s">
        <v>88</v>
      </c>
      <c r="F87" s="67">
        <f>777.42-F88</f>
        <v>76.7099999999999</v>
      </c>
      <c r="G87" s="53"/>
      <c r="H87" s="17"/>
    </row>
    <row r="88" s="2" customFormat="1" ht="25" customHeight="1" outlineLevel="1" spans="1:8">
      <c r="A88" s="64">
        <v>19</v>
      </c>
      <c r="B88" s="29" t="s">
        <v>152</v>
      </c>
      <c r="C88" s="20" t="s">
        <v>159</v>
      </c>
      <c r="D88" s="20" t="s">
        <v>161</v>
      </c>
      <c r="E88" s="29" t="s">
        <v>88</v>
      </c>
      <c r="F88" s="67">
        <v>700.71</v>
      </c>
      <c r="G88" s="53"/>
      <c r="H88" s="17"/>
    </row>
    <row r="89" s="4" customFormat="1" ht="25" customHeight="1" outlineLevel="1" spans="1:8">
      <c r="A89" s="64">
        <v>20</v>
      </c>
      <c r="B89" s="29" t="s">
        <v>152</v>
      </c>
      <c r="C89" s="20" t="s">
        <v>320</v>
      </c>
      <c r="D89" s="20" t="s">
        <v>321</v>
      </c>
      <c r="E89" s="29" t="s">
        <v>88</v>
      </c>
      <c r="F89" s="16">
        <f>22.32-F90</f>
        <v>2.9</v>
      </c>
      <c r="G89" s="53"/>
      <c r="H89" s="17"/>
    </row>
    <row r="90" s="4" customFormat="1" ht="25" customHeight="1" outlineLevel="1" spans="1:8">
      <c r="A90" s="64">
        <v>20</v>
      </c>
      <c r="B90" s="29" t="s">
        <v>152</v>
      </c>
      <c r="C90" s="20" t="s">
        <v>320</v>
      </c>
      <c r="D90" s="20" t="s">
        <v>322</v>
      </c>
      <c r="E90" s="29" t="s">
        <v>88</v>
      </c>
      <c r="F90" s="16">
        <v>19.42</v>
      </c>
      <c r="G90" s="53"/>
      <c r="H90" s="17"/>
    </row>
    <row r="91" s="4" customFormat="1" ht="35" customHeight="1" outlineLevel="1" spans="1:8">
      <c r="A91" s="64">
        <v>21</v>
      </c>
      <c r="B91" s="29" t="s">
        <v>152</v>
      </c>
      <c r="C91" s="20" t="s">
        <v>162</v>
      </c>
      <c r="D91" s="20" t="s">
        <v>163</v>
      </c>
      <c r="E91" s="29" t="s">
        <v>88</v>
      </c>
      <c r="F91" s="16">
        <f>7.4-F92</f>
        <v>5</v>
      </c>
      <c r="G91" s="53"/>
      <c r="H91" s="17"/>
    </row>
    <row r="92" s="4" customFormat="1" ht="35" customHeight="1" outlineLevel="1" spans="1:8">
      <c r="A92" s="64">
        <v>21</v>
      </c>
      <c r="B92" s="29" t="s">
        <v>152</v>
      </c>
      <c r="C92" s="20" t="s">
        <v>162</v>
      </c>
      <c r="D92" s="20" t="s">
        <v>323</v>
      </c>
      <c r="E92" s="29" t="s">
        <v>88</v>
      </c>
      <c r="F92" s="16">
        <v>2.4</v>
      </c>
      <c r="G92" s="53"/>
      <c r="H92" s="17"/>
    </row>
    <row r="93" s="4" customFormat="1" ht="52" customHeight="1" outlineLevel="1" spans="1:8">
      <c r="A93" s="64">
        <v>22</v>
      </c>
      <c r="B93" s="29" t="s">
        <v>164</v>
      </c>
      <c r="C93" s="20" t="s">
        <v>165</v>
      </c>
      <c r="D93" s="20" t="s">
        <v>116</v>
      </c>
      <c r="E93" s="29" t="s">
        <v>166</v>
      </c>
      <c r="F93" s="16">
        <v>1753.9</v>
      </c>
      <c r="G93" s="53"/>
      <c r="H93" s="17"/>
    </row>
    <row r="94" s="2" customFormat="1" ht="25" customHeight="1" spans="1:8">
      <c r="A94" s="43" t="s">
        <v>169</v>
      </c>
      <c r="B94" s="44"/>
      <c r="C94" s="44"/>
      <c r="D94" s="44"/>
      <c r="E94" s="44"/>
      <c r="F94" s="44"/>
      <c r="G94" s="45"/>
      <c r="H94" s="12">
        <f>SUM(H95:H114)</f>
        <v>0</v>
      </c>
    </row>
    <row r="95" s="2" customFormat="1" ht="25" customHeight="1" outlineLevel="1" spans="1:8">
      <c r="A95" s="19">
        <v>1</v>
      </c>
      <c r="B95" s="29" t="s">
        <v>170</v>
      </c>
      <c r="C95" s="58" t="s">
        <v>171</v>
      </c>
      <c r="D95" s="58" t="s">
        <v>172</v>
      </c>
      <c r="E95" s="46" t="s">
        <v>40</v>
      </c>
      <c r="F95" s="15">
        <v>1</v>
      </c>
      <c r="G95" s="53"/>
      <c r="H95" s="17"/>
    </row>
    <row r="96" s="2" customFormat="1" ht="25" customHeight="1" outlineLevel="1" spans="1:8">
      <c r="A96" s="19">
        <v>2</v>
      </c>
      <c r="B96" s="29" t="s">
        <v>173</v>
      </c>
      <c r="C96" s="58" t="s">
        <v>174</v>
      </c>
      <c r="D96" s="58" t="s">
        <v>175</v>
      </c>
      <c r="E96" s="46" t="s">
        <v>40</v>
      </c>
      <c r="F96" s="15">
        <v>33</v>
      </c>
      <c r="G96" s="53"/>
      <c r="H96" s="17"/>
    </row>
    <row r="97" s="2" customFormat="1" ht="25" customHeight="1" outlineLevel="1" spans="1:8">
      <c r="A97" s="19">
        <v>3</v>
      </c>
      <c r="B97" s="29" t="s">
        <v>324</v>
      </c>
      <c r="C97" s="58" t="s">
        <v>325</v>
      </c>
      <c r="D97" s="58" t="s">
        <v>326</v>
      </c>
      <c r="E97" s="46" t="s">
        <v>40</v>
      </c>
      <c r="F97" s="15">
        <v>1</v>
      </c>
      <c r="G97" s="53"/>
      <c r="H97" s="17"/>
    </row>
    <row r="98" s="2" customFormat="1" ht="25" customHeight="1" outlineLevel="1" spans="1:8">
      <c r="A98" s="19">
        <v>4</v>
      </c>
      <c r="B98" s="29" t="s">
        <v>176</v>
      </c>
      <c r="C98" s="25" t="s">
        <v>177</v>
      </c>
      <c r="D98" s="25" t="s">
        <v>178</v>
      </c>
      <c r="E98" s="46" t="s">
        <v>71</v>
      </c>
      <c r="F98" s="15">
        <v>33</v>
      </c>
      <c r="G98" s="53"/>
      <c r="H98" s="17"/>
    </row>
    <row r="99" s="2" customFormat="1" ht="25" customHeight="1" outlineLevel="1" spans="1:8">
      <c r="A99" s="19">
        <v>5</v>
      </c>
      <c r="B99" s="29" t="s">
        <v>327</v>
      </c>
      <c r="C99" s="25" t="s">
        <v>328</v>
      </c>
      <c r="D99" s="25" t="s">
        <v>329</v>
      </c>
      <c r="E99" s="46" t="s">
        <v>71</v>
      </c>
      <c r="F99" s="15">
        <v>2</v>
      </c>
      <c r="G99" s="53"/>
      <c r="H99" s="17"/>
    </row>
    <row r="100" s="2" customFormat="1" ht="25" customHeight="1" outlineLevel="1" spans="1:8">
      <c r="A100" s="19">
        <v>6</v>
      </c>
      <c r="B100" s="29" t="s">
        <v>330</v>
      </c>
      <c r="C100" s="58" t="s">
        <v>331</v>
      </c>
      <c r="D100" s="58" t="s">
        <v>332</v>
      </c>
      <c r="E100" s="46" t="s">
        <v>333</v>
      </c>
      <c r="F100" s="15">
        <v>1</v>
      </c>
      <c r="G100" s="53"/>
      <c r="H100" s="17"/>
    </row>
    <row r="101" s="2" customFormat="1" ht="25" customHeight="1" outlineLevel="1" spans="1:8">
      <c r="A101" s="19">
        <v>7</v>
      </c>
      <c r="B101" s="29" t="s">
        <v>334</v>
      </c>
      <c r="C101" s="58"/>
      <c r="D101" s="58"/>
      <c r="E101" s="46" t="s">
        <v>40</v>
      </c>
      <c r="F101" s="15">
        <v>1</v>
      </c>
      <c r="G101" s="53"/>
      <c r="H101" s="17"/>
    </row>
    <row r="102" s="2" customFormat="1" ht="25" customHeight="1" outlineLevel="1" spans="1:8">
      <c r="A102" s="19">
        <v>8</v>
      </c>
      <c r="B102" s="21" t="s">
        <v>141</v>
      </c>
      <c r="C102" s="22" t="s">
        <v>179</v>
      </c>
      <c r="D102" s="22" t="s">
        <v>180</v>
      </c>
      <c r="E102" s="46" t="s">
        <v>88</v>
      </c>
      <c r="F102" s="15">
        <v>618.53</v>
      </c>
      <c r="G102" s="53"/>
      <c r="H102" s="17"/>
    </row>
    <row r="103" s="2" customFormat="1" ht="25" customHeight="1" outlineLevel="1" spans="1:8">
      <c r="A103" s="19">
        <v>9</v>
      </c>
      <c r="B103" s="21" t="s">
        <v>141</v>
      </c>
      <c r="C103" s="22" t="s">
        <v>179</v>
      </c>
      <c r="D103" s="22" t="s">
        <v>181</v>
      </c>
      <c r="E103" s="46" t="s">
        <v>88</v>
      </c>
      <c r="F103" s="15">
        <f>1703.19-F104</f>
        <v>89.73</v>
      </c>
      <c r="G103" s="53"/>
      <c r="H103" s="17"/>
    </row>
    <row r="104" s="2" customFormat="1" ht="25" customHeight="1" outlineLevel="1" spans="1:8">
      <c r="A104" s="19">
        <v>9</v>
      </c>
      <c r="B104" s="21" t="s">
        <v>141</v>
      </c>
      <c r="C104" s="22" t="s">
        <v>179</v>
      </c>
      <c r="D104" s="22" t="s">
        <v>335</v>
      </c>
      <c r="E104" s="46" t="s">
        <v>88</v>
      </c>
      <c r="F104" s="15">
        <v>1613.46</v>
      </c>
      <c r="G104" s="53"/>
      <c r="H104" s="17"/>
    </row>
    <row r="105" s="2" customFormat="1" ht="25" customHeight="1" outlineLevel="1" spans="1:8">
      <c r="A105" s="19">
        <v>8</v>
      </c>
      <c r="B105" s="21" t="s">
        <v>141</v>
      </c>
      <c r="C105" s="54" t="s">
        <v>336</v>
      </c>
      <c r="D105" s="54" t="s">
        <v>337</v>
      </c>
      <c r="E105" s="29" t="s">
        <v>88</v>
      </c>
      <c r="F105" s="67">
        <f>56.97-F106</f>
        <v>25.11</v>
      </c>
      <c r="G105" s="53"/>
      <c r="H105" s="17"/>
    </row>
    <row r="106" s="2" customFormat="1" ht="25" customHeight="1" outlineLevel="1" spans="1:8">
      <c r="A106" s="19">
        <v>8</v>
      </c>
      <c r="B106" s="21" t="s">
        <v>141</v>
      </c>
      <c r="C106" s="54" t="s">
        <v>336</v>
      </c>
      <c r="D106" s="54" t="s">
        <v>338</v>
      </c>
      <c r="E106" s="29" t="s">
        <v>88</v>
      </c>
      <c r="F106" s="67">
        <v>31.86</v>
      </c>
      <c r="G106" s="53"/>
      <c r="H106" s="17"/>
    </row>
    <row r="107" s="2" customFormat="1" ht="25" customHeight="1" outlineLevel="1" spans="1:8">
      <c r="A107" s="19">
        <v>10</v>
      </c>
      <c r="B107" s="66" t="s">
        <v>148</v>
      </c>
      <c r="C107" s="58" t="s">
        <v>149</v>
      </c>
      <c r="D107" s="68" t="s">
        <v>150</v>
      </c>
      <c r="E107" s="46" t="s">
        <v>88</v>
      </c>
      <c r="F107" s="15">
        <f>395.17-F108</f>
        <v>85.51</v>
      </c>
      <c r="G107" s="53"/>
      <c r="H107" s="17"/>
    </row>
    <row r="108" s="2" customFormat="1" ht="25" customHeight="1" outlineLevel="1" spans="1:8">
      <c r="A108" s="19">
        <v>10</v>
      </c>
      <c r="B108" s="66" t="s">
        <v>148</v>
      </c>
      <c r="C108" s="58" t="s">
        <v>149</v>
      </c>
      <c r="D108" s="68" t="s">
        <v>182</v>
      </c>
      <c r="E108" s="46" t="s">
        <v>88</v>
      </c>
      <c r="F108" s="15">
        <v>309.66</v>
      </c>
      <c r="G108" s="53"/>
      <c r="H108" s="17"/>
    </row>
    <row r="109" s="2" customFormat="1" ht="25" customHeight="1" outlineLevel="1" spans="1:8">
      <c r="A109" s="19">
        <v>10</v>
      </c>
      <c r="B109" s="66" t="s">
        <v>148</v>
      </c>
      <c r="C109" s="58" t="s">
        <v>339</v>
      </c>
      <c r="D109" s="68" t="s">
        <v>183</v>
      </c>
      <c r="E109" s="46" t="s">
        <v>88</v>
      </c>
      <c r="F109" s="15">
        <f>197.29-F110</f>
        <v>83.14</v>
      </c>
      <c r="G109" s="53"/>
      <c r="H109" s="17"/>
    </row>
    <row r="110" s="2" customFormat="1" ht="25" customHeight="1" outlineLevel="1" spans="1:8">
      <c r="A110" s="19">
        <v>10</v>
      </c>
      <c r="B110" s="66" t="s">
        <v>148</v>
      </c>
      <c r="C110" s="58" t="s">
        <v>339</v>
      </c>
      <c r="D110" s="68" t="s">
        <v>184</v>
      </c>
      <c r="E110" s="46" t="s">
        <v>88</v>
      </c>
      <c r="F110" s="15">
        <v>114.15</v>
      </c>
      <c r="G110" s="53"/>
      <c r="H110" s="17"/>
    </row>
    <row r="111" s="2" customFormat="1" ht="25" customHeight="1" outlineLevel="1" spans="1:8">
      <c r="A111" s="19">
        <v>12</v>
      </c>
      <c r="B111" s="66" t="s">
        <v>148</v>
      </c>
      <c r="C111" s="58" t="s">
        <v>314</v>
      </c>
      <c r="D111" s="58" t="s">
        <v>212</v>
      </c>
      <c r="E111" s="29" t="s">
        <v>88</v>
      </c>
      <c r="F111" s="67">
        <f>19.02-F112</f>
        <v>12.25</v>
      </c>
      <c r="G111" s="53"/>
      <c r="H111" s="17"/>
    </row>
    <row r="112" s="2" customFormat="1" ht="25" customHeight="1" outlineLevel="1" spans="1:8">
      <c r="A112" s="19">
        <v>12</v>
      </c>
      <c r="B112" s="66" t="s">
        <v>148</v>
      </c>
      <c r="C112" s="58" t="s">
        <v>314</v>
      </c>
      <c r="D112" s="58" t="s">
        <v>315</v>
      </c>
      <c r="E112" s="29" t="s">
        <v>88</v>
      </c>
      <c r="F112" s="67">
        <v>6.77</v>
      </c>
      <c r="G112" s="53"/>
      <c r="H112" s="17"/>
    </row>
    <row r="113" s="2" customFormat="1" ht="25" customHeight="1" outlineLevel="1" spans="1:8">
      <c r="A113" s="19">
        <v>12</v>
      </c>
      <c r="B113" s="66" t="s">
        <v>148</v>
      </c>
      <c r="C113" s="58" t="s">
        <v>314</v>
      </c>
      <c r="D113" s="58" t="s">
        <v>340</v>
      </c>
      <c r="E113" s="29" t="s">
        <v>88</v>
      </c>
      <c r="F113" s="67">
        <v>5</v>
      </c>
      <c r="G113" s="53"/>
      <c r="H113" s="17"/>
    </row>
    <row r="114" s="2" customFormat="1" ht="25" customHeight="1" outlineLevel="1" spans="1:8">
      <c r="A114" s="19">
        <v>12</v>
      </c>
      <c r="B114" s="29" t="s">
        <v>118</v>
      </c>
      <c r="C114" s="20" t="s">
        <v>118</v>
      </c>
      <c r="D114" s="20" t="s">
        <v>187</v>
      </c>
      <c r="E114" s="46" t="s">
        <v>88</v>
      </c>
      <c r="F114" s="15">
        <f>4.9+57.16</f>
        <v>62.06</v>
      </c>
      <c r="G114" s="16"/>
      <c r="H114" s="17"/>
    </row>
    <row r="115" s="2" customFormat="1" ht="25" customHeight="1" spans="1:8">
      <c r="A115" s="43" t="s">
        <v>188</v>
      </c>
      <c r="B115" s="44"/>
      <c r="C115" s="44"/>
      <c r="D115" s="44"/>
      <c r="E115" s="44"/>
      <c r="F115" s="44"/>
      <c r="G115" s="45"/>
      <c r="H115" s="12">
        <f>SUM(H116:H137)</f>
        <v>0</v>
      </c>
    </row>
    <row r="116" s="2" customFormat="1" ht="25" customHeight="1" outlineLevel="1" spans="1:8">
      <c r="A116" s="19">
        <v>1</v>
      </c>
      <c r="B116" s="29" t="s">
        <v>189</v>
      </c>
      <c r="C116" s="58" t="s">
        <v>190</v>
      </c>
      <c r="D116" s="58" t="s">
        <v>191</v>
      </c>
      <c r="E116" s="69" t="s">
        <v>71</v>
      </c>
      <c r="F116" s="16">
        <v>10</v>
      </c>
      <c r="G116" s="53"/>
      <c r="H116" s="17"/>
    </row>
    <row r="117" s="2" customFormat="1" ht="25" customHeight="1" outlineLevel="1" spans="1:8">
      <c r="A117" s="19">
        <v>2</v>
      </c>
      <c r="B117" s="29" t="s">
        <v>192</v>
      </c>
      <c r="C117" s="58" t="s">
        <v>193</v>
      </c>
      <c r="D117" s="58" t="s">
        <v>194</v>
      </c>
      <c r="E117" s="69" t="s">
        <v>195</v>
      </c>
      <c r="F117" s="16">
        <v>1</v>
      </c>
      <c r="G117" s="16"/>
      <c r="H117" s="17"/>
    </row>
    <row r="118" s="2" customFormat="1" ht="25" customHeight="1" outlineLevel="1" spans="1:8">
      <c r="A118" s="19">
        <v>3</v>
      </c>
      <c r="B118" s="29" t="s">
        <v>196</v>
      </c>
      <c r="C118" s="58" t="s">
        <v>197</v>
      </c>
      <c r="D118" s="58" t="s">
        <v>198</v>
      </c>
      <c r="E118" s="69" t="s">
        <v>195</v>
      </c>
      <c r="F118" s="16">
        <v>9</v>
      </c>
      <c r="G118" s="53"/>
      <c r="H118" s="17"/>
    </row>
    <row r="119" s="2" customFormat="1" ht="25" customHeight="1" outlineLevel="1" spans="1:8">
      <c r="A119" s="19">
        <v>4</v>
      </c>
      <c r="B119" s="29" t="s">
        <v>199</v>
      </c>
      <c r="C119" s="58"/>
      <c r="D119" s="58"/>
      <c r="E119" s="69" t="s">
        <v>71</v>
      </c>
      <c r="F119" s="16">
        <v>10</v>
      </c>
      <c r="G119" s="53"/>
      <c r="H119" s="17"/>
    </row>
    <row r="120" s="2" customFormat="1" ht="25" customHeight="1" outlineLevel="1" spans="1:8">
      <c r="A120" s="19">
        <v>5</v>
      </c>
      <c r="B120" s="29" t="s">
        <v>200</v>
      </c>
      <c r="C120" s="58"/>
      <c r="D120" s="58"/>
      <c r="E120" s="69" t="s">
        <v>71</v>
      </c>
      <c r="F120" s="16">
        <f>2+4+1+3</f>
        <v>10</v>
      </c>
      <c r="G120" s="53"/>
      <c r="H120" s="17"/>
    </row>
    <row r="121" s="2" customFormat="1" ht="25" customHeight="1" outlineLevel="1" spans="1:8">
      <c r="A121" s="19">
        <v>6</v>
      </c>
      <c r="B121" s="21" t="s">
        <v>141</v>
      </c>
      <c r="C121" s="54" t="s">
        <v>341</v>
      </c>
      <c r="D121" s="22" t="s">
        <v>180</v>
      </c>
      <c r="E121" s="29" t="s">
        <v>88</v>
      </c>
      <c r="F121" s="67">
        <v>20.37</v>
      </c>
      <c r="G121" s="53"/>
      <c r="H121" s="17"/>
    </row>
    <row r="122" s="2" customFormat="1" ht="25" customHeight="1" outlineLevel="1" spans="1:8">
      <c r="A122" s="19">
        <v>7</v>
      </c>
      <c r="B122" s="21" t="s">
        <v>141</v>
      </c>
      <c r="C122" s="54" t="s">
        <v>341</v>
      </c>
      <c r="D122" s="22" t="s">
        <v>181</v>
      </c>
      <c r="E122" s="29" t="s">
        <v>88</v>
      </c>
      <c r="F122" s="67">
        <f>6.62+7.69</f>
        <v>14.31</v>
      </c>
      <c r="G122" s="53"/>
      <c r="H122" s="17"/>
    </row>
    <row r="123" s="2" customFormat="1" ht="25" customHeight="1" outlineLevel="1" spans="1:8">
      <c r="A123" s="19">
        <v>7</v>
      </c>
      <c r="B123" s="21" t="s">
        <v>141</v>
      </c>
      <c r="C123" s="54" t="s">
        <v>341</v>
      </c>
      <c r="D123" s="22" t="s">
        <v>342</v>
      </c>
      <c r="E123" s="29" t="s">
        <v>88</v>
      </c>
      <c r="F123" s="67">
        <v>108.4</v>
      </c>
      <c r="G123" s="53"/>
      <c r="H123" s="17"/>
    </row>
    <row r="124" s="2" customFormat="1" ht="25" customHeight="1" outlineLevel="1" spans="1:8">
      <c r="A124" s="19">
        <v>8</v>
      </c>
      <c r="B124" s="21" t="s">
        <v>141</v>
      </c>
      <c r="C124" s="54" t="s">
        <v>336</v>
      </c>
      <c r="D124" s="54" t="s">
        <v>343</v>
      </c>
      <c r="E124" s="29" t="s">
        <v>88</v>
      </c>
      <c r="F124" s="67">
        <v>3.87</v>
      </c>
      <c r="G124" s="53"/>
      <c r="H124" s="17"/>
    </row>
    <row r="125" s="2" customFormat="1" ht="25" customHeight="1" outlineLevel="1" spans="1:8">
      <c r="A125" s="19">
        <v>8</v>
      </c>
      <c r="B125" s="21" t="s">
        <v>141</v>
      </c>
      <c r="C125" s="54" t="s">
        <v>336</v>
      </c>
      <c r="D125" s="54" t="s">
        <v>344</v>
      </c>
      <c r="E125" s="29" t="s">
        <v>88</v>
      </c>
      <c r="F125" s="67">
        <v>0</v>
      </c>
      <c r="G125" s="53"/>
      <c r="H125" s="17"/>
    </row>
    <row r="126" s="2" customFormat="1" ht="25" customHeight="1" outlineLevel="1" spans="1:8">
      <c r="A126" s="19">
        <v>9</v>
      </c>
      <c r="B126" s="21" t="s">
        <v>141</v>
      </c>
      <c r="C126" s="54" t="s">
        <v>345</v>
      </c>
      <c r="D126" s="54" t="s">
        <v>346</v>
      </c>
      <c r="E126" s="29" t="s">
        <v>88</v>
      </c>
      <c r="F126" s="67">
        <v>80.54</v>
      </c>
      <c r="G126" s="53"/>
      <c r="H126" s="17"/>
    </row>
    <row r="127" s="2" customFormat="1" ht="25" customHeight="1" outlineLevel="1" spans="1:8">
      <c r="A127" s="19">
        <v>13</v>
      </c>
      <c r="B127" s="21" t="s">
        <v>141</v>
      </c>
      <c r="C127" s="22" t="s">
        <v>263</v>
      </c>
      <c r="D127" s="70"/>
      <c r="E127" s="23" t="s">
        <v>88</v>
      </c>
      <c r="F127" s="71">
        <f>396.51-F128</f>
        <v>213.85</v>
      </c>
      <c r="G127" s="16"/>
      <c r="H127" s="17"/>
    </row>
    <row r="128" s="2" customFormat="1" ht="25" customHeight="1" outlineLevel="1" spans="1:8">
      <c r="A128" s="19">
        <v>13</v>
      </c>
      <c r="B128" s="21" t="s">
        <v>141</v>
      </c>
      <c r="C128" s="22" t="s">
        <v>263</v>
      </c>
      <c r="D128" s="70" t="s">
        <v>117</v>
      </c>
      <c r="E128" s="23" t="s">
        <v>88</v>
      </c>
      <c r="F128" s="71">
        <v>182.66</v>
      </c>
      <c r="G128" s="16"/>
      <c r="H128" s="17"/>
    </row>
    <row r="129" s="2" customFormat="1" ht="31" customHeight="1" outlineLevel="1" spans="1:8">
      <c r="A129" s="19">
        <v>10</v>
      </c>
      <c r="B129" s="66" t="s">
        <v>148</v>
      </c>
      <c r="C129" s="58" t="s">
        <v>149</v>
      </c>
      <c r="D129" s="58" t="s">
        <v>207</v>
      </c>
      <c r="E129" s="29" t="s">
        <v>88</v>
      </c>
      <c r="F129" s="67">
        <f>9.94-F130</f>
        <v>8.92</v>
      </c>
      <c r="G129" s="53"/>
      <c r="H129" s="17"/>
    </row>
    <row r="130" s="2" customFormat="1" ht="31" customHeight="1" outlineLevel="1" spans="1:8">
      <c r="A130" s="19">
        <v>10</v>
      </c>
      <c r="B130" s="66" t="s">
        <v>148</v>
      </c>
      <c r="C130" s="58" t="s">
        <v>149</v>
      </c>
      <c r="D130" s="58" t="s">
        <v>151</v>
      </c>
      <c r="E130" s="29" t="s">
        <v>88</v>
      </c>
      <c r="F130" s="67">
        <v>1.02</v>
      </c>
      <c r="G130" s="53"/>
      <c r="H130" s="17"/>
    </row>
    <row r="131" s="2" customFormat="1" ht="25" customHeight="1" outlineLevel="1" spans="1:8">
      <c r="A131" s="19">
        <v>11</v>
      </c>
      <c r="B131" s="66" t="s">
        <v>148</v>
      </c>
      <c r="C131" s="58" t="s">
        <v>185</v>
      </c>
      <c r="D131" s="58" t="s">
        <v>209</v>
      </c>
      <c r="E131" s="29" t="s">
        <v>88</v>
      </c>
      <c r="F131" s="67">
        <f>74.47-F132</f>
        <v>66.47</v>
      </c>
      <c r="G131" s="53"/>
      <c r="H131" s="17"/>
    </row>
    <row r="132" s="2" customFormat="1" ht="25" customHeight="1" outlineLevel="1" spans="1:8">
      <c r="A132" s="19">
        <v>11</v>
      </c>
      <c r="B132" s="66" t="s">
        <v>148</v>
      </c>
      <c r="C132" s="58" t="s">
        <v>185</v>
      </c>
      <c r="D132" s="58" t="s">
        <v>210</v>
      </c>
      <c r="E132" s="29" t="s">
        <v>88</v>
      </c>
      <c r="F132" s="67">
        <v>8</v>
      </c>
      <c r="G132" s="53"/>
      <c r="H132" s="17"/>
    </row>
    <row r="133" s="2" customFormat="1" ht="25" customHeight="1" outlineLevel="1" spans="1:8">
      <c r="A133" s="19">
        <v>12</v>
      </c>
      <c r="B133" s="66" t="s">
        <v>148</v>
      </c>
      <c r="C133" s="58" t="s">
        <v>314</v>
      </c>
      <c r="D133" s="58" t="s">
        <v>212</v>
      </c>
      <c r="E133" s="29" t="s">
        <v>88</v>
      </c>
      <c r="F133" s="67">
        <f>125.58-F134</f>
        <v>85.55</v>
      </c>
      <c r="G133" s="53"/>
      <c r="H133" s="17"/>
    </row>
    <row r="134" s="2" customFormat="1" ht="25" customHeight="1" outlineLevel="1" spans="1:8">
      <c r="A134" s="19">
        <v>12</v>
      </c>
      <c r="B134" s="66" t="s">
        <v>148</v>
      </c>
      <c r="C134" s="58" t="s">
        <v>314</v>
      </c>
      <c r="D134" s="58" t="s">
        <v>315</v>
      </c>
      <c r="E134" s="29" t="s">
        <v>88</v>
      </c>
      <c r="F134" s="67">
        <v>40.03</v>
      </c>
      <c r="G134" s="53"/>
      <c r="H134" s="17"/>
    </row>
    <row r="135" s="2" customFormat="1" ht="25" customHeight="1" outlineLevel="1" spans="1:8">
      <c r="A135" s="19">
        <v>13</v>
      </c>
      <c r="B135" s="66" t="s">
        <v>148</v>
      </c>
      <c r="C135" s="58" t="s">
        <v>214</v>
      </c>
      <c r="D135" s="58" t="s">
        <v>215</v>
      </c>
      <c r="E135" s="29" t="s">
        <v>88</v>
      </c>
      <c r="F135" s="67">
        <f>58.12-F136</f>
        <v>45.54</v>
      </c>
      <c r="G135" s="53"/>
      <c r="H135" s="17"/>
    </row>
    <row r="136" s="2" customFormat="1" ht="25" customHeight="1" outlineLevel="1" spans="1:8">
      <c r="A136" s="19">
        <v>13</v>
      </c>
      <c r="B136" s="66" t="s">
        <v>148</v>
      </c>
      <c r="C136" s="58" t="s">
        <v>214</v>
      </c>
      <c r="D136" s="58" t="s">
        <v>347</v>
      </c>
      <c r="E136" s="29" t="s">
        <v>88</v>
      </c>
      <c r="F136" s="67">
        <v>12.58</v>
      </c>
      <c r="G136" s="53"/>
      <c r="H136" s="17"/>
    </row>
    <row r="137" s="2" customFormat="1" ht="25" customHeight="1" outlineLevel="1" spans="1:8">
      <c r="A137" s="19">
        <v>14</v>
      </c>
      <c r="B137" s="29" t="s">
        <v>118</v>
      </c>
      <c r="C137" s="20" t="s">
        <v>118</v>
      </c>
      <c r="D137" s="20" t="s">
        <v>187</v>
      </c>
      <c r="E137" s="46" t="s">
        <v>88</v>
      </c>
      <c r="F137" s="15">
        <f>50.93+67.9</f>
        <v>118.83</v>
      </c>
      <c r="G137" s="16"/>
      <c r="H137" s="17"/>
    </row>
    <row r="138" s="2" customFormat="1" ht="25" customHeight="1" spans="1:8">
      <c r="A138" s="43" t="s">
        <v>217</v>
      </c>
      <c r="B138" s="44"/>
      <c r="C138" s="44"/>
      <c r="D138" s="44"/>
      <c r="E138" s="44"/>
      <c r="F138" s="44"/>
      <c r="G138" s="45"/>
      <c r="H138" s="12">
        <f>SUM(H139:H144)</f>
        <v>0</v>
      </c>
    </row>
    <row r="139" s="2" customFormat="1" ht="25" customHeight="1" outlineLevel="1" spans="1:8">
      <c r="A139" s="19">
        <v>1</v>
      </c>
      <c r="B139" s="29" t="s">
        <v>141</v>
      </c>
      <c r="C139" s="22" t="s">
        <v>218</v>
      </c>
      <c r="D139" s="22" t="s">
        <v>348</v>
      </c>
      <c r="E139" s="29" t="s">
        <v>88</v>
      </c>
      <c r="F139" s="16">
        <f>775.59-F140</f>
        <v>154.29</v>
      </c>
      <c r="G139" s="53"/>
      <c r="H139" s="17"/>
    </row>
    <row r="140" s="2" customFormat="1" ht="25" customHeight="1" outlineLevel="1" spans="1:8">
      <c r="A140" s="19">
        <v>1</v>
      </c>
      <c r="B140" s="29" t="s">
        <v>141</v>
      </c>
      <c r="C140" s="22" t="s">
        <v>218</v>
      </c>
      <c r="D140" s="22" t="s">
        <v>349</v>
      </c>
      <c r="E140" s="29" t="s">
        <v>88</v>
      </c>
      <c r="F140" s="16">
        <v>621.3</v>
      </c>
      <c r="G140" s="53"/>
      <c r="H140" s="17"/>
    </row>
    <row r="141" s="2" customFormat="1" ht="25" customHeight="1" outlineLevel="1" spans="1:8">
      <c r="A141" s="19">
        <v>2</v>
      </c>
      <c r="B141" s="29" t="s">
        <v>148</v>
      </c>
      <c r="C141" s="58" t="s">
        <v>211</v>
      </c>
      <c r="D141" s="20" t="s">
        <v>212</v>
      </c>
      <c r="E141" s="29" t="s">
        <v>88</v>
      </c>
      <c r="F141" s="16">
        <f>114.64-F142</f>
        <v>68.66</v>
      </c>
      <c r="G141" s="53"/>
      <c r="H141" s="17"/>
    </row>
    <row r="142" s="2" customFormat="1" ht="25" customHeight="1" outlineLevel="1" spans="1:8">
      <c r="A142" s="19">
        <v>2</v>
      </c>
      <c r="B142" s="29" t="s">
        <v>148</v>
      </c>
      <c r="C142" s="58" t="s">
        <v>211</v>
      </c>
      <c r="D142" s="20" t="s">
        <v>350</v>
      </c>
      <c r="E142" s="29" t="s">
        <v>88</v>
      </c>
      <c r="F142" s="16">
        <v>45.98</v>
      </c>
      <c r="G142" s="53"/>
      <c r="H142" s="17"/>
    </row>
    <row r="143" s="2" customFormat="1" ht="25" customHeight="1" outlineLevel="1" spans="1:8">
      <c r="A143" s="19">
        <v>3</v>
      </c>
      <c r="B143" s="29" t="s">
        <v>148</v>
      </c>
      <c r="C143" s="58" t="s">
        <v>214</v>
      </c>
      <c r="D143" s="20" t="s">
        <v>351</v>
      </c>
      <c r="E143" s="29" t="s">
        <v>88</v>
      </c>
      <c r="F143" s="16"/>
      <c r="G143" s="53"/>
      <c r="H143" s="17"/>
    </row>
    <row r="144" s="2" customFormat="1" ht="25" customHeight="1" outlineLevel="1" spans="1:8">
      <c r="A144" s="19">
        <v>4</v>
      </c>
      <c r="B144" s="29" t="s">
        <v>118</v>
      </c>
      <c r="C144" s="20" t="s">
        <v>118</v>
      </c>
      <c r="D144" s="20" t="s">
        <v>187</v>
      </c>
      <c r="E144" s="46" t="s">
        <v>88</v>
      </c>
      <c r="F144" s="15">
        <v>35.3</v>
      </c>
      <c r="G144" s="16"/>
      <c r="H144" s="17"/>
    </row>
    <row r="145" s="2" customFormat="1" ht="25" customHeight="1" spans="1:8">
      <c r="A145" s="43" t="s">
        <v>221</v>
      </c>
      <c r="B145" s="44"/>
      <c r="C145" s="44"/>
      <c r="D145" s="44"/>
      <c r="E145" s="44"/>
      <c r="F145" s="44"/>
      <c r="G145" s="45"/>
      <c r="H145" s="12">
        <f>SUM(H146:H158)</f>
        <v>0</v>
      </c>
    </row>
    <row r="146" s="2" customFormat="1" ht="25" customHeight="1" outlineLevel="1" spans="1:8">
      <c r="A146" s="19">
        <v>1</v>
      </c>
      <c r="B146" s="24" t="s">
        <v>222</v>
      </c>
      <c r="C146" s="72" t="s">
        <v>223</v>
      </c>
      <c r="D146" s="72"/>
      <c r="E146" s="73" t="s">
        <v>40</v>
      </c>
      <c r="F146" s="51">
        <v>2</v>
      </c>
      <c r="G146" s="53"/>
      <c r="H146" s="17"/>
    </row>
    <row r="147" s="2" customFormat="1" ht="25" customHeight="1" outlineLevel="1" spans="1:8">
      <c r="A147" s="19">
        <v>2</v>
      </c>
      <c r="B147" s="24" t="s">
        <v>224</v>
      </c>
      <c r="C147" s="72" t="s">
        <v>223</v>
      </c>
      <c r="D147" s="72"/>
      <c r="E147" s="73" t="s">
        <v>40</v>
      </c>
      <c r="F147" s="51">
        <v>2</v>
      </c>
      <c r="G147" s="53"/>
      <c r="H147" s="17"/>
    </row>
    <row r="148" s="2" customFormat="1" ht="25" customHeight="1" outlineLevel="1" spans="1:8">
      <c r="A148" s="19">
        <v>3</v>
      </c>
      <c r="B148" s="64" t="s">
        <v>225</v>
      </c>
      <c r="C148" s="72" t="s">
        <v>226</v>
      </c>
      <c r="D148" s="72"/>
      <c r="E148" s="73" t="s">
        <v>40</v>
      </c>
      <c r="F148" s="51">
        <v>2</v>
      </c>
      <c r="G148" s="53"/>
      <c r="H148" s="17"/>
    </row>
    <row r="149" s="2" customFormat="1" ht="25" customHeight="1" outlineLevel="1" spans="1:8">
      <c r="A149" s="19">
        <v>4</v>
      </c>
      <c r="B149" s="64" t="s">
        <v>227</v>
      </c>
      <c r="C149" s="72"/>
      <c r="D149" s="72"/>
      <c r="E149" s="73" t="s">
        <v>40</v>
      </c>
      <c r="F149" s="51">
        <v>1</v>
      </c>
      <c r="G149" s="53"/>
      <c r="H149" s="17"/>
    </row>
    <row r="150" s="2" customFormat="1" ht="25" customHeight="1" outlineLevel="1" spans="1:8">
      <c r="A150" s="19">
        <v>5</v>
      </c>
      <c r="B150" s="21" t="s">
        <v>141</v>
      </c>
      <c r="C150" s="22" t="s">
        <v>352</v>
      </c>
      <c r="D150" s="70"/>
      <c r="E150" s="23" t="s">
        <v>88</v>
      </c>
      <c r="F150" s="51">
        <f>644.57-F151</f>
        <v>101.14</v>
      </c>
      <c r="G150" s="53"/>
      <c r="H150" s="17"/>
    </row>
    <row r="151" s="2" customFormat="1" ht="25" customHeight="1" outlineLevel="1" spans="1:8">
      <c r="A151" s="19">
        <v>5</v>
      </c>
      <c r="B151" s="21" t="s">
        <v>141</v>
      </c>
      <c r="C151" s="22" t="s">
        <v>353</v>
      </c>
      <c r="D151" s="70" t="s">
        <v>354</v>
      </c>
      <c r="E151" s="23" t="s">
        <v>88</v>
      </c>
      <c r="F151" s="51">
        <v>543.43</v>
      </c>
      <c r="G151" s="53"/>
      <c r="H151" s="17"/>
    </row>
    <row r="152" s="2" customFormat="1" ht="25" customHeight="1" outlineLevel="1" spans="1:8">
      <c r="A152" s="19">
        <v>6</v>
      </c>
      <c r="B152" s="21" t="s">
        <v>141</v>
      </c>
      <c r="C152" s="22" t="s">
        <v>355</v>
      </c>
      <c r="D152" s="70"/>
      <c r="E152" s="23" t="s">
        <v>88</v>
      </c>
      <c r="F152" s="51">
        <f>304.88-F153</f>
        <v>41.79</v>
      </c>
      <c r="G152" s="53"/>
      <c r="H152" s="17"/>
    </row>
    <row r="153" s="2" customFormat="1" ht="25" customHeight="1" outlineLevel="1" spans="1:8">
      <c r="A153" s="19">
        <v>6</v>
      </c>
      <c r="B153" s="21" t="s">
        <v>141</v>
      </c>
      <c r="C153" s="22" t="s">
        <v>355</v>
      </c>
      <c r="D153" s="70" t="s">
        <v>117</v>
      </c>
      <c r="E153" s="23" t="s">
        <v>88</v>
      </c>
      <c r="F153" s="51">
        <v>263.09</v>
      </c>
      <c r="G153" s="53"/>
      <c r="H153" s="17"/>
    </row>
    <row r="154" s="2" customFormat="1" ht="25" customHeight="1" outlineLevel="1" spans="1:8">
      <c r="A154" s="19">
        <v>7</v>
      </c>
      <c r="B154" s="21" t="s">
        <v>148</v>
      </c>
      <c r="C154" s="58" t="s">
        <v>339</v>
      </c>
      <c r="D154" s="20" t="s">
        <v>230</v>
      </c>
      <c r="E154" s="23" t="s">
        <v>88</v>
      </c>
      <c r="F154" s="51">
        <f>60.05-F155</f>
        <v>3.09999999999999</v>
      </c>
      <c r="G154" s="53"/>
      <c r="H154" s="17"/>
    </row>
    <row r="155" s="2" customFormat="1" ht="25" customHeight="1" outlineLevel="1" spans="1:8">
      <c r="A155" s="19">
        <v>7</v>
      </c>
      <c r="B155" s="21" t="s">
        <v>148</v>
      </c>
      <c r="C155" s="58" t="s">
        <v>339</v>
      </c>
      <c r="D155" s="20" t="s">
        <v>231</v>
      </c>
      <c r="E155" s="23" t="s">
        <v>88</v>
      </c>
      <c r="F155" s="51">
        <v>56.95</v>
      </c>
      <c r="G155" s="53"/>
      <c r="H155" s="17"/>
    </row>
    <row r="156" s="2" customFormat="1" ht="25" customHeight="1" outlineLevel="1" spans="1:8">
      <c r="A156" s="19">
        <v>8</v>
      </c>
      <c r="B156" s="21" t="s">
        <v>148</v>
      </c>
      <c r="C156" s="58" t="s">
        <v>185</v>
      </c>
      <c r="D156" s="20" t="s">
        <v>232</v>
      </c>
      <c r="E156" s="23" t="s">
        <v>88</v>
      </c>
      <c r="F156" s="51">
        <f>46-F157</f>
        <v>22.3</v>
      </c>
      <c r="G156" s="53"/>
      <c r="H156" s="17"/>
    </row>
    <row r="157" s="2" customFormat="1" ht="25" customHeight="1" outlineLevel="1" spans="1:8">
      <c r="A157" s="19">
        <v>8</v>
      </c>
      <c r="B157" s="21" t="s">
        <v>148</v>
      </c>
      <c r="C157" s="58" t="s">
        <v>185</v>
      </c>
      <c r="D157" s="20" t="s">
        <v>356</v>
      </c>
      <c r="E157" s="23" t="s">
        <v>88</v>
      </c>
      <c r="F157" s="51">
        <v>23.7</v>
      </c>
      <c r="G157" s="53"/>
      <c r="H157" s="17"/>
    </row>
    <row r="158" s="2" customFormat="1" ht="25" customHeight="1" outlineLevel="1" spans="1:8">
      <c r="A158" s="19">
        <v>9</v>
      </c>
      <c r="B158" s="29" t="s">
        <v>118</v>
      </c>
      <c r="C158" s="20" t="s">
        <v>118</v>
      </c>
      <c r="D158" s="20" t="s">
        <v>187</v>
      </c>
      <c r="E158" s="46" t="s">
        <v>88</v>
      </c>
      <c r="F158" s="15">
        <v>46</v>
      </c>
      <c r="G158" s="16"/>
      <c r="H158" s="17"/>
    </row>
    <row r="159" s="2" customFormat="1" ht="25" customHeight="1" spans="1:8">
      <c r="A159" s="43" t="s">
        <v>233</v>
      </c>
      <c r="B159" s="44"/>
      <c r="C159" s="44"/>
      <c r="D159" s="44"/>
      <c r="E159" s="44"/>
      <c r="F159" s="44"/>
      <c r="G159" s="45"/>
      <c r="H159" s="74">
        <f>SUM(H160:H175)</f>
        <v>0</v>
      </c>
    </row>
    <row r="160" s="2" customFormat="1" ht="25" customHeight="1" outlineLevel="1" spans="1:8">
      <c r="A160" s="19">
        <v>1</v>
      </c>
      <c r="B160" s="29" t="s">
        <v>152</v>
      </c>
      <c r="C160" s="20" t="s">
        <v>157</v>
      </c>
      <c r="D160" s="20" t="s">
        <v>158</v>
      </c>
      <c r="E160" s="29" t="s">
        <v>88</v>
      </c>
      <c r="F160" s="19">
        <f>480.19-F161</f>
        <v>66.02</v>
      </c>
      <c r="G160" s="53"/>
      <c r="H160" s="17"/>
    </row>
    <row r="161" s="2" customFormat="1" ht="25" customHeight="1" outlineLevel="1" spans="1:8">
      <c r="A161" s="19">
        <v>1</v>
      </c>
      <c r="B161" s="29" t="s">
        <v>152</v>
      </c>
      <c r="C161" s="20" t="s">
        <v>157</v>
      </c>
      <c r="D161" s="20" t="s">
        <v>357</v>
      </c>
      <c r="E161" s="29" t="s">
        <v>88</v>
      </c>
      <c r="F161" s="19">
        <v>414.17</v>
      </c>
      <c r="G161" s="53"/>
      <c r="H161" s="17"/>
    </row>
    <row r="162" s="2" customFormat="1" ht="25" customHeight="1" outlineLevel="1" spans="1:8">
      <c r="A162" s="19">
        <v>2</v>
      </c>
      <c r="B162" s="21" t="s">
        <v>141</v>
      </c>
      <c r="C162" s="22" t="s">
        <v>234</v>
      </c>
      <c r="D162" s="22"/>
      <c r="E162" s="23" t="s">
        <v>88</v>
      </c>
      <c r="F162" s="75">
        <f>284.33-F163</f>
        <v>260.58</v>
      </c>
      <c r="G162" s="53"/>
      <c r="H162" s="17"/>
    </row>
    <row r="163" s="2" customFormat="1" ht="25" customHeight="1" outlineLevel="1" spans="1:8">
      <c r="A163" s="19">
        <v>2</v>
      </c>
      <c r="B163" s="21" t="s">
        <v>141</v>
      </c>
      <c r="C163" s="22" t="s">
        <v>234</v>
      </c>
      <c r="D163" s="22" t="s">
        <v>117</v>
      </c>
      <c r="E163" s="23" t="s">
        <v>88</v>
      </c>
      <c r="F163" s="75">
        <v>23.75</v>
      </c>
      <c r="G163" s="53"/>
      <c r="H163" s="17"/>
    </row>
    <row r="164" s="2" customFormat="1" ht="25" customHeight="1" outlineLevel="1" spans="1:8">
      <c r="A164" s="19">
        <v>3</v>
      </c>
      <c r="B164" s="21" t="s">
        <v>141</v>
      </c>
      <c r="C164" s="22" t="s">
        <v>236</v>
      </c>
      <c r="D164" s="22"/>
      <c r="E164" s="23" t="s">
        <v>88</v>
      </c>
      <c r="F164" s="75">
        <f>397.94-F165</f>
        <v>332.46</v>
      </c>
      <c r="G164" s="53"/>
      <c r="H164" s="17"/>
    </row>
    <row r="165" s="2" customFormat="1" ht="25" customHeight="1" outlineLevel="1" spans="1:8">
      <c r="A165" s="19">
        <v>3</v>
      </c>
      <c r="B165" s="21" t="s">
        <v>141</v>
      </c>
      <c r="C165" s="22" t="s">
        <v>236</v>
      </c>
      <c r="D165" s="22" t="s">
        <v>117</v>
      </c>
      <c r="E165" s="23" t="s">
        <v>88</v>
      </c>
      <c r="F165" s="75">
        <v>65.48</v>
      </c>
      <c r="G165" s="53"/>
      <c r="H165" s="17"/>
    </row>
    <row r="166" s="2" customFormat="1" ht="25" customHeight="1" outlineLevel="1" spans="1:8">
      <c r="A166" s="19">
        <v>4</v>
      </c>
      <c r="B166" s="21" t="s">
        <v>141</v>
      </c>
      <c r="C166" s="22" t="s">
        <v>358</v>
      </c>
      <c r="D166" s="22" t="s">
        <v>235</v>
      </c>
      <c r="E166" s="23" t="s">
        <v>88</v>
      </c>
      <c r="F166" s="75">
        <f>43.1-F167</f>
        <v>23.45</v>
      </c>
      <c r="G166" s="53"/>
      <c r="H166" s="17"/>
    </row>
    <row r="167" s="2" customFormat="1" ht="25" customHeight="1" outlineLevel="1" spans="1:8">
      <c r="A167" s="19">
        <v>4</v>
      </c>
      <c r="B167" s="21" t="s">
        <v>141</v>
      </c>
      <c r="C167" s="22" t="s">
        <v>358</v>
      </c>
      <c r="D167" s="22" t="s">
        <v>359</v>
      </c>
      <c r="E167" s="23" t="s">
        <v>88</v>
      </c>
      <c r="F167" s="75">
        <v>19.65</v>
      </c>
      <c r="G167" s="53"/>
      <c r="H167" s="17"/>
    </row>
    <row r="168" s="2" customFormat="1" ht="25" customHeight="1" outlineLevel="1" spans="1:8">
      <c r="A168" s="19">
        <v>5</v>
      </c>
      <c r="B168" s="21" t="s">
        <v>141</v>
      </c>
      <c r="C168" s="22" t="s">
        <v>240</v>
      </c>
      <c r="D168" s="22" t="s">
        <v>235</v>
      </c>
      <c r="E168" s="23" t="s">
        <v>88</v>
      </c>
      <c r="F168" s="75">
        <f>1468.99-F169</f>
        <v>1051.02</v>
      </c>
      <c r="G168" s="53"/>
      <c r="H168" s="17"/>
    </row>
    <row r="169" s="2" customFormat="1" ht="25" customHeight="1" outlineLevel="1" spans="1:8">
      <c r="A169" s="19">
        <v>5</v>
      </c>
      <c r="B169" s="21" t="s">
        <v>141</v>
      </c>
      <c r="C169" s="22" t="s">
        <v>240</v>
      </c>
      <c r="D169" s="22" t="s">
        <v>359</v>
      </c>
      <c r="E169" s="23" t="s">
        <v>88</v>
      </c>
      <c r="F169" s="75">
        <v>417.97</v>
      </c>
      <c r="G169" s="53"/>
      <c r="H169" s="17"/>
    </row>
    <row r="170" s="2" customFormat="1" ht="25" customHeight="1" outlineLevel="1" spans="1:8">
      <c r="A170" s="19">
        <v>5</v>
      </c>
      <c r="B170" s="21" t="s">
        <v>141</v>
      </c>
      <c r="C170" s="22" t="s">
        <v>360</v>
      </c>
      <c r="D170" s="22" t="s">
        <v>235</v>
      </c>
      <c r="E170" s="23" t="s">
        <v>88</v>
      </c>
      <c r="F170" s="75">
        <f>412.23-F171</f>
        <v>62.52</v>
      </c>
      <c r="G170" s="53"/>
      <c r="H170" s="17"/>
    </row>
    <row r="171" s="2" customFormat="1" ht="25" customHeight="1" outlineLevel="1" spans="1:8">
      <c r="A171" s="19">
        <v>5</v>
      </c>
      <c r="B171" s="21" t="s">
        <v>141</v>
      </c>
      <c r="C171" s="22" t="s">
        <v>360</v>
      </c>
      <c r="D171" s="22" t="s">
        <v>359</v>
      </c>
      <c r="E171" s="23" t="s">
        <v>88</v>
      </c>
      <c r="F171" s="75">
        <v>349.71</v>
      </c>
      <c r="G171" s="53"/>
      <c r="H171" s="17"/>
    </row>
    <row r="172" s="2" customFormat="1" ht="31" customHeight="1" outlineLevel="1" spans="1:8">
      <c r="A172" s="19">
        <v>6</v>
      </c>
      <c r="B172" s="21" t="s">
        <v>148</v>
      </c>
      <c r="C172" s="20" t="s">
        <v>220</v>
      </c>
      <c r="D172" s="20" t="s">
        <v>230</v>
      </c>
      <c r="E172" s="23" t="s">
        <v>88</v>
      </c>
      <c r="F172" s="75">
        <f>141.31-99.91</f>
        <v>41.4</v>
      </c>
      <c r="G172" s="53"/>
      <c r="H172" s="17"/>
    </row>
    <row r="173" s="2" customFormat="1" ht="31" customHeight="1" outlineLevel="1" spans="1:8">
      <c r="A173" s="19">
        <v>6</v>
      </c>
      <c r="B173" s="21" t="s">
        <v>148</v>
      </c>
      <c r="C173" s="20" t="s">
        <v>220</v>
      </c>
      <c r="D173" s="20" t="s">
        <v>361</v>
      </c>
      <c r="E173" s="23" t="s">
        <v>88</v>
      </c>
      <c r="F173" s="75">
        <f>12.46+99.91</f>
        <v>112.37</v>
      </c>
      <c r="G173" s="53"/>
      <c r="H173" s="17"/>
    </row>
    <row r="174" s="2" customFormat="1" ht="32" customHeight="1" outlineLevel="1" spans="1:8">
      <c r="A174" s="19">
        <v>7</v>
      </c>
      <c r="B174" s="21" t="s">
        <v>148</v>
      </c>
      <c r="C174" s="20" t="s">
        <v>362</v>
      </c>
      <c r="D174" s="20" t="s">
        <v>232</v>
      </c>
      <c r="E174" s="23" t="s">
        <v>88</v>
      </c>
      <c r="F174" s="75">
        <v>0</v>
      </c>
      <c r="G174" s="53"/>
      <c r="H174" s="17"/>
    </row>
    <row r="175" s="2" customFormat="1" ht="32" customHeight="1" outlineLevel="1" spans="1:8">
      <c r="A175" s="19">
        <v>7</v>
      </c>
      <c r="B175" s="21" t="s">
        <v>148</v>
      </c>
      <c r="C175" s="20" t="s">
        <v>362</v>
      </c>
      <c r="D175" s="20" t="s">
        <v>363</v>
      </c>
      <c r="E175" s="23" t="s">
        <v>88</v>
      </c>
      <c r="F175" s="75">
        <v>0</v>
      </c>
      <c r="G175" s="53"/>
      <c r="H175" s="17"/>
    </row>
    <row r="176" s="2" customFormat="1" ht="25" customHeight="1" outlineLevel="1" spans="1:8">
      <c r="A176" s="56"/>
      <c r="B176" s="19" t="s">
        <v>118</v>
      </c>
      <c r="C176" s="20"/>
      <c r="D176" s="20"/>
      <c r="E176" s="23" t="s">
        <v>88</v>
      </c>
      <c r="F176" s="19">
        <v>42</v>
      </c>
      <c r="G176" s="16"/>
      <c r="H176" s="17"/>
    </row>
    <row r="177" s="2" customFormat="1" ht="25" customHeight="1" spans="1:8">
      <c r="A177" s="43" t="s">
        <v>242</v>
      </c>
      <c r="B177" s="44"/>
      <c r="C177" s="44"/>
      <c r="D177" s="44"/>
      <c r="E177" s="44"/>
      <c r="F177" s="44"/>
      <c r="G177" s="45"/>
      <c r="H177" s="74">
        <f>SUM(H178:H190)</f>
        <v>0</v>
      </c>
    </row>
    <row r="178" s="2" customFormat="1" ht="25" customHeight="1" outlineLevel="1" spans="1:8">
      <c r="A178" s="19">
        <v>1</v>
      </c>
      <c r="B178" s="21" t="s">
        <v>364</v>
      </c>
      <c r="C178" s="20"/>
      <c r="D178" s="20"/>
      <c r="E178" s="19" t="s">
        <v>71</v>
      </c>
      <c r="F178" s="19">
        <v>1</v>
      </c>
      <c r="G178" s="53"/>
      <c r="H178" s="17"/>
    </row>
    <row r="179" s="2" customFormat="1" ht="30" customHeight="1" outlineLevel="1" spans="1:8">
      <c r="A179" s="19">
        <v>2</v>
      </c>
      <c r="B179" s="76" t="s">
        <v>365</v>
      </c>
      <c r="C179" s="77" t="s">
        <v>366</v>
      </c>
      <c r="D179" s="70" t="s">
        <v>367</v>
      </c>
      <c r="E179" s="78" t="s">
        <v>109</v>
      </c>
      <c r="F179" s="79">
        <v>1</v>
      </c>
      <c r="G179" s="53"/>
      <c r="H179" s="17"/>
    </row>
    <row r="180" s="2" customFormat="1" ht="30" customHeight="1" outlineLevel="1" spans="1:8">
      <c r="A180" s="19">
        <v>5</v>
      </c>
      <c r="B180" s="21" t="s">
        <v>141</v>
      </c>
      <c r="C180" s="22" t="s">
        <v>254</v>
      </c>
      <c r="D180" s="70" t="s">
        <v>255</v>
      </c>
      <c r="E180" s="23" t="s">
        <v>88</v>
      </c>
      <c r="F180" s="51">
        <v>2.73</v>
      </c>
      <c r="G180" s="53"/>
      <c r="H180" s="17"/>
    </row>
    <row r="181" s="2" customFormat="1" ht="30" customHeight="1" outlineLevel="1" spans="1:8">
      <c r="A181" s="19">
        <v>6</v>
      </c>
      <c r="B181" s="21" t="s">
        <v>141</v>
      </c>
      <c r="C181" s="22" t="s">
        <v>254</v>
      </c>
      <c r="D181" s="22" t="s">
        <v>235</v>
      </c>
      <c r="E181" s="23" t="s">
        <v>88</v>
      </c>
      <c r="F181" s="51">
        <v>0</v>
      </c>
      <c r="G181" s="53"/>
      <c r="H181" s="17"/>
    </row>
    <row r="182" s="2" customFormat="1" ht="25" customHeight="1" outlineLevel="1" spans="1:8">
      <c r="A182" s="19">
        <v>7</v>
      </c>
      <c r="B182" s="21" t="s">
        <v>141</v>
      </c>
      <c r="C182" s="22" t="s">
        <v>243</v>
      </c>
      <c r="D182" s="70"/>
      <c r="E182" s="23" t="s">
        <v>88</v>
      </c>
      <c r="F182" s="51">
        <f>607.97-F183</f>
        <v>223.84</v>
      </c>
      <c r="G182" s="53"/>
      <c r="H182" s="17"/>
    </row>
    <row r="183" s="2" customFormat="1" ht="25" customHeight="1" outlineLevel="1" spans="1:8">
      <c r="A183" s="19">
        <v>7</v>
      </c>
      <c r="B183" s="21" t="s">
        <v>141</v>
      </c>
      <c r="C183" s="22" t="s">
        <v>243</v>
      </c>
      <c r="D183" s="70" t="s">
        <v>117</v>
      </c>
      <c r="E183" s="23" t="s">
        <v>88</v>
      </c>
      <c r="F183" s="51">
        <v>384.13</v>
      </c>
      <c r="G183" s="53"/>
      <c r="H183" s="17"/>
    </row>
    <row r="184" s="2" customFormat="1" ht="25" customHeight="1" outlineLevel="1" spans="1:8">
      <c r="A184" s="19">
        <v>8</v>
      </c>
      <c r="B184" s="21" t="s">
        <v>141</v>
      </c>
      <c r="C184" s="22" t="s">
        <v>244</v>
      </c>
      <c r="D184" s="70"/>
      <c r="E184" s="23" t="s">
        <v>88</v>
      </c>
      <c r="F184" s="51">
        <f>441.85-F185</f>
        <v>172.28</v>
      </c>
      <c r="G184" s="53"/>
      <c r="H184" s="17"/>
    </row>
    <row r="185" s="2" customFormat="1" ht="25" customHeight="1" outlineLevel="1" spans="1:8">
      <c r="A185" s="19">
        <v>8</v>
      </c>
      <c r="B185" s="21" t="s">
        <v>141</v>
      </c>
      <c r="C185" s="22" t="s">
        <v>244</v>
      </c>
      <c r="D185" s="70" t="s">
        <v>117</v>
      </c>
      <c r="E185" s="23" t="s">
        <v>88</v>
      </c>
      <c r="F185" s="51">
        <v>269.57</v>
      </c>
      <c r="G185" s="53"/>
      <c r="H185" s="17"/>
    </row>
    <row r="186" s="2" customFormat="1" ht="25" customHeight="1" outlineLevel="1" spans="1:8">
      <c r="A186" s="19">
        <v>9</v>
      </c>
      <c r="B186" s="21" t="s">
        <v>141</v>
      </c>
      <c r="C186" s="22" t="s">
        <v>368</v>
      </c>
      <c r="D186" s="70"/>
      <c r="E186" s="23" t="s">
        <v>88</v>
      </c>
      <c r="F186" s="51">
        <v>2.74</v>
      </c>
      <c r="G186" s="53"/>
      <c r="H186" s="17"/>
    </row>
    <row r="187" s="2" customFormat="1" ht="25" customHeight="1" outlineLevel="1" spans="1:8">
      <c r="A187" s="19">
        <v>10</v>
      </c>
      <c r="B187" s="21" t="s">
        <v>148</v>
      </c>
      <c r="C187" s="20" t="s">
        <v>245</v>
      </c>
      <c r="D187" s="20"/>
      <c r="E187" s="23" t="s">
        <v>88</v>
      </c>
      <c r="F187" s="75">
        <f>45.31-F188</f>
        <v>13.64</v>
      </c>
      <c r="G187" s="53"/>
      <c r="H187" s="17"/>
    </row>
    <row r="188" s="2" customFormat="1" ht="25" customHeight="1" outlineLevel="1" spans="1:8">
      <c r="A188" s="19">
        <v>10</v>
      </c>
      <c r="B188" s="21" t="s">
        <v>148</v>
      </c>
      <c r="C188" s="20" t="s">
        <v>245</v>
      </c>
      <c r="D188" s="80" t="s">
        <v>117</v>
      </c>
      <c r="E188" s="23" t="s">
        <v>88</v>
      </c>
      <c r="F188" s="75">
        <v>31.67</v>
      </c>
      <c r="G188" s="53"/>
      <c r="H188" s="17"/>
    </row>
    <row r="189" s="2" customFormat="1" ht="25" customHeight="1" outlineLevel="1" spans="1:8">
      <c r="A189" s="19">
        <v>11</v>
      </c>
      <c r="B189" s="21" t="s">
        <v>148</v>
      </c>
      <c r="C189" s="20" t="s">
        <v>220</v>
      </c>
      <c r="D189" s="80"/>
      <c r="E189" s="23" t="s">
        <v>88</v>
      </c>
      <c r="F189" s="75">
        <f>162-F190</f>
        <v>108.26</v>
      </c>
      <c r="G189" s="53"/>
      <c r="H189" s="17"/>
    </row>
    <row r="190" s="2" customFormat="1" ht="25" customHeight="1" outlineLevel="1" spans="1:8">
      <c r="A190" s="19">
        <v>11</v>
      </c>
      <c r="B190" s="21" t="s">
        <v>148</v>
      </c>
      <c r="C190" s="20" t="s">
        <v>220</v>
      </c>
      <c r="D190" s="80" t="s">
        <v>117</v>
      </c>
      <c r="E190" s="23" t="s">
        <v>88</v>
      </c>
      <c r="F190" s="75">
        <v>53.74</v>
      </c>
      <c r="G190" s="53"/>
      <c r="H190" s="17"/>
    </row>
    <row r="191" s="2" customFormat="1" ht="25" customHeight="1" spans="1:8">
      <c r="A191" s="43" t="s">
        <v>246</v>
      </c>
      <c r="B191" s="44"/>
      <c r="C191" s="44"/>
      <c r="D191" s="44"/>
      <c r="E191" s="44"/>
      <c r="F191" s="44"/>
      <c r="G191" s="45"/>
      <c r="H191" s="74">
        <f>SUM(H192:H209)</f>
        <v>0</v>
      </c>
    </row>
    <row r="192" s="2" customFormat="1" ht="25" customHeight="1" outlineLevel="1" spans="1:8">
      <c r="A192" s="19">
        <v>1</v>
      </c>
      <c r="B192" s="21" t="s">
        <v>247</v>
      </c>
      <c r="C192" s="20"/>
      <c r="D192" s="20"/>
      <c r="E192" s="19" t="s">
        <v>71</v>
      </c>
      <c r="F192" s="19">
        <v>2</v>
      </c>
      <c r="G192" s="53"/>
      <c r="H192" s="17"/>
    </row>
    <row r="193" s="2" customFormat="1" ht="25" customHeight="1" outlineLevel="1" spans="1:8">
      <c r="A193" s="19">
        <v>2</v>
      </c>
      <c r="B193" s="21" t="s">
        <v>248</v>
      </c>
      <c r="C193" s="20"/>
      <c r="D193" s="20"/>
      <c r="E193" s="19" t="s">
        <v>71</v>
      </c>
      <c r="F193" s="19">
        <v>2</v>
      </c>
      <c r="G193" s="53"/>
      <c r="H193" s="17"/>
    </row>
    <row r="194" s="2" customFormat="1" ht="25" customHeight="1" outlineLevel="1" spans="1:8">
      <c r="A194" s="19">
        <v>3</v>
      </c>
      <c r="B194" s="21" t="s">
        <v>251</v>
      </c>
      <c r="C194" s="20"/>
      <c r="D194" s="20"/>
      <c r="E194" s="19" t="s">
        <v>71</v>
      </c>
      <c r="F194" s="19">
        <v>1</v>
      </c>
      <c r="G194" s="53"/>
      <c r="H194" s="17"/>
    </row>
    <row r="195" s="2" customFormat="1" ht="25" customHeight="1" outlineLevel="1" spans="1:8">
      <c r="A195" s="19">
        <v>4</v>
      </c>
      <c r="B195" s="21" t="s">
        <v>369</v>
      </c>
      <c r="C195" s="20"/>
      <c r="D195" s="20"/>
      <c r="E195" s="19" t="s">
        <v>71</v>
      </c>
      <c r="F195" s="19">
        <v>1</v>
      </c>
      <c r="G195" s="53"/>
      <c r="H195" s="17"/>
    </row>
    <row r="196" s="2" customFormat="1" ht="25" customHeight="1" outlineLevel="1" spans="1:8">
      <c r="A196" s="19">
        <v>5</v>
      </c>
      <c r="B196" s="21" t="s">
        <v>252</v>
      </c>
      <c r="C196" s="20"/>
      <c r="D196" s="20"/>
      <c r="E196" s="19" t="s">
        <v>71</v>
      </c>
      <c r="F196" s="19">
        <v>1</v>
      </c>
      <c r="G196" s="53"/>
      <c r="H196" s="17"/>
    </row>
    <row r="197" s="2" customFormat="1" ht="25" customHeight="1" outlineLevel="1" spans="1:8">
      <c r="A197" s="19">
        <v>6</v>
      </c>
      <c r="B197" s="21" t="s">
        <v>253</v>
      </c>
      <c r="C197" s="20"/>
      <c r="D197" s="20"/>
      <c r="E197" s="19" t="s">
        <v>71</v>
      </c>
      <c r="F197" s="19">
        <v>6</v>
      </c>
      <c r="G197" s="53"/>
      <c r="H197" s="17"/>
    </row>
    <row r="198" s="2" customFormat="1" ht="25" customHeight="1" outlineLevel="1" spans="1:8">
      <c r="A198" s="19">
        <v>7</v>
      </c>
      <c r="B198" s="21" t="s">
        <v>370</v>
      </c>
      <c r="C198" s="20"/>
      <c r="D198" s="20"/>
      <c r="E198" s="19" t="s">
        <v>71</v>
      </c>
      <c r="F198" s="19"/>
      <c r="G198" s="53"/>
      <c r="H198" s="17"/>
    </row>
    <row r="199" s="2" customFormat="1" ht="25" customHeight="1" outlineLevel="1" spans="1:8">
      <c r="A199" s="19">
        <v>8</v>
      </c>
      <c r="B199" s="81" t="s">
        <v>371</v>
      </c>
      <c r="C199" s="82" t="s">
        <v>372</v>
      </c>
      <c r="D199" s="20"/>
      <c r="E199" s="19" t="s">
        <v>273</v>
      </c>
      <c r="F199" s="19">
        <v>1</v>
      </c>
      <c r="G199" s="53"/>
      <c r="H199" s="17"/>
    </row>
    <row r="200" s="2" customFormat="1" ht="30" customHeight="1" outlineLevel="1" spans="1:8">
      <c r="A200" s="19">
        <v>9</v>
      </c>
      <c r="B200" s="21" t="s">
        <v>141</v>
      </c>
      <c r="C200" s="22" t="s">
        <v>254</v>
      </c>
      <c r="D200" s="70" t="s">
        <v>255</v>
      </c>
      <c r="E200" s="23" t="s">
        <v>88</v>
      </c>
      <c r="F200" s="51">
        <v>25.45</v>
      </c>
      <c r="G200" s="53"/>
      <c r="H200" s="17"/>
    </row>
    <row r="201" s="2" customFormat="1" ht="30" customHeight="1" outlineLevel="1" spans="1:8">
      <c r="A201" s="19">
        <v>10</v>
      </c>
      <c r="B201" s="21" t="s">
        <v>141</v>
      </c>
      <c r="C201" s="22" t="s">
        <v>254</v>
      </c>
      <c r="D201" s="22" t="s">
        <v>235</v>
      </c>
      <c r="E201" s="23" t="s">
        <v>88</v>
      </c>
      <c r="F201" s="51">
        <f>58.09-F202</f>
        <v>4.1</v>
      </c>
      <c r="G201" s="53"/>
      <c r="H201" s="17"/>
    </row>
    <row r="202" s="2" customFormat="1" ht="30" customHeight="1" outlineLevel="1" spans="1:8">
      <c r="A202" s="19">
        <v>10</v>
      </c>
      <c r="B202" s="21" t="s">
        <v>141</v>
      </c>
      <c r="C202" s="22" t="s">
        <v>254</v>
      </c>
      <c r="D202" s="22" t="s">
        <v>241</v>
      </c>
      <c r="E202" s="23" t="s">
        <v>88</v>
      </c>
      <c r="F202" s="51">
        <v>53.99</v>
      </c>
      <c r="G202" s="53"/>
      <c r="H202" s="17"/>
    </row>
    <row r="203" s="2" customFormat="1" ht="25" customHeight="1" outlineLevel="1" spans="1:8">
      <c r="A203" s="19">
        <v>11</v>
      </c>
      <c r="B203" s="21" t="s">
        <v>141</v>
      </c>
      <c r="C203" s="22" t="s">
        <v>256</v>
      </c>
      <c r="D203" s="70" t="s">
        <v>255</v>
      </c>
      <c r="E203" s="23" t="s">
        <v>88</v>
      </c>
      <c r="F203" s="51">
        <v>148.37</v>
      </c>
      <c r="G203" s="53"/>
      <c r="H203" s="17"/>
    </row>
    <row r="204" s="2" customFormat="1" ht="25" customHeight="1" outlineLevel="1" spans="1:8">
      <c r="A204" s="19">
        <v>12</v>
      </c>
      <c r="B204" s="21" t="s">
        <v>141</v>
      </c>
      <c r="C204" s="22" t="s">
        <v>256</v>
      </c>
      <c r="D204" s="22" t="s">
        <v>235</v>
      </c>
      <c r="E204" s="23" t="s">
        <v>88</v>
      </c>
      <c r="F204" s="51">
        <f>119.82-F205</f>
        <v>5</v>
      </c>
      <c r="G204" s="53"/>
      <c r="H204" s="17"/>
    </row>
    <row r="205" s="2" customFormat="1" ht="25" customHeight="1" outlineLevel="1" spans="1:8">
      <c r="A205" s="19">
        <v>12</v>
      </c>
      <c r="B205" s="21" t="s">
        <v>141</v>
      </c>
      <c r="C205" s="22" t="s">
        <v>256</v>
      </c>
      <c r="D205" s="22" t="s">
        <v>241</v>
      </c>
      <c r="E205" s="23" t="s">
        <v>88</v>
      </c>
      <c r="F205" s="51">
        <v>114.82</v>
      </c>
      <c r="G205" s="53"/>
      <c r="H205" s="17"/>
    </row>
    <row r="206" s="2" customFormat="1" ht="25" customHeight="1" outlineLevel="1" spans="1:8">
      <c r="A206" s="19">
        <v>13</v>
      </c>
      <c r="B206" s="21" t="s">
        <v>148</v>
      </c>
      <c r="C206" s="20" t="s">
        <v>245</v>
      </c>
      <c r="D206" s="20"/>
      <c r="E206" s="23" t="s">
        <v>88</v>
      </c>
      <c r="F206" s="75">
        <f>25.45-F207</f>
        <v>9.15</v>
      </c>
      <c r="G206" s="53"/>
      <c r="H206" s="17"/>
    </row>
    <row r="207" s="2" customFormat="1" ht="25" customHeight="1" outlineLevel="1" spans="1:8">
      <c r="A207" s="19">
        <v>13</v>
      </c>
      <c r="B207" s="21" t="s">
        <v>148</v>
      </c>
      <c r="C207" s="20" t="s">
        <v>245</v>
      </c>
      <c r="D207" s="80" t="s">
        <v>117</v>
      </c>
      <c r="E207" s="23" t="s">
        <v>88</v>
      </c>
      <c r="F207" s="75">
        <v>16.3</v>
      </c>
      <c r="G207" s="53"/>
      <c r="H207" s="17"/>
    </row>
    <row r="208" s="2" customFormat="1" ht="25" customHeight="1" outlineLevel="1" spans="1:8">
      <c r="A208" s="19">
        <v>14</v>
      </c>
      <c r="B208" s="21" t="s">
        <v>148</v>
      </c>
      <c r="C208" s="20" t="s">
        <v>220</v>
      </c>
      <c r="D208" s="80"/>
      <c r="E208" s="23" t="s">
        <v>88</v>
      </c>
      <c r="F208" s="75">
        <f>147.27-F209</f>
        <v>48.6</v>
      </c>
      <c r="G208" s="53"/>
      <c r="H208" s="17"/>
    </row>
    <row r="209" s="2" customFormat="1" ht="25" customHeight="1" outlineLevel="1" spans="1:8">
      <c r="A209" s="19">
        <v>14</v>
      </c>
      <c r="B209" s="21" t="s">
        <v>148</v>
      </c>
      <c r="C209" s="20" t="s">
        <v>220</v>
      </c>
      <c r="D209" s="80" t="s">
        <v>117</v>
      </c>
      <c r="E209" s="23" t="s">
        <v>88</v>
      </c>
      <c r="F209" s="75">
        <v>98.67</v>
      </c>
      <c r="G209" s="53"/>
      <c r="H209" s="17"/>
    </row>
    <row r="210" s="2" customFormat="1" ht="25" customHeight="1" spans="1:8">
      <c r="A210" s="43" t="s">
        <v>257</v>
      </c>
      <c r="B210" s="44"/>
      <c r="C210" s="44"/>
      <c r="D210" s="44"/>
      <c r="E210" s="44"/>
      <c r="F210" s="44"/>
      <c r="G210" s="45"/>
      <c r="H210" s="74">
        <f>SUM(H211:H293)</f>
        <v>0</v>
      </c>
    </row>
    <row r="211" s="2" customFormat="1" ht="25" customHeight="1" outlineLevel="1" spans="1:8">
      <c r="A211" s="83" t="s">
        <v>373</v>
      </c>
      <c r="B211" s="84"/>
      <c r="C211" s="84"/>
      <c r="D211" s="84"/>
      <c r="E211" s="84"/>
      <c r="F211" s="84"/>
      <c r="G211" s="84"/>
      <c r="H211" s="85"/>
    </row>
    <row r="212" s="2" customFormat="1" ht="25" customHeight="1" outlineLevel="1" spans="1:8">
      <c r="A212" s="86" t="s">
        <v>374</v>
      </c>
      <c r="B212" s="87"/>
      <c r="C212" s="87"/>
      <c r="D212" s="87"/>
      <c r="E212" s="87"/>
      <c r="F212" s="87"/>
      <c r="G212" s="87"/>
      <c r="H212" s="88"/>
    </row>
    <row r="213" s="2" customFormat="1" ht="25" customHeight="1" outlineLevel="1" spans="1:8">
      <c r="A213" s="89">
        <v>1</v>
      </c>
      <c r="B213" s="82" t="s">
        <v>375</v>
      </c>
      <c r="C213" s="82" t="s">
        <v>376</v>
      </c>
      <c r="D213" s="82" t="s">
        <v>377</v>
      </c>
      <c r="E213" s="90" t="s">
        <v>109</v>
      </c>
      <c r="F213" s="91">
        <v>1</v>
      </c>
      <c r="G213" s="53"/>
      <c r="H213" s="17"/>
    </row>
    <row r="214" s="2" customFormat="1" ht="25" customHeight="1" outlineLevel="1" spans="1:8">
      <c r="A214" s="89">
        <v>2</v>
      </c>
      <c r="B214" s="82" t="s">
        <v>378</v>
      </c>
      <c r="C214" s="82" t="s">
        <v>379</v>
      </c>
      <c r="D214" s="82" t="s">
        <v>380</v>
      </c>
      <c r="E214" s="90" t="s">
        <v>109</v>
      </c>
      <c r="F214" s="91">
        <v>1</v>
      </c>
      <c r="G214" s="53"/>
      <c r="H214" s="17"/>
    </row>
    <row r="215" s="2" customFormat="1" ht="25" customHeight="1" outlineLevel="1" spans="1:8">
      <c r="A215" s="86" t="s">
        <v>381</v>
      </c>
      <c r="B215" s="87"/>
      <c r="C215" s="87"/>
      <c r="D215" s="87"/>
      <c r="E215" s="87"/>
      <c r="F215" s="87"/>
      <c r="G215" s="87"/>
      <c r="H215" s="88"/>
    </row>
    <row r="216" s="2" customFormat="1" ht="25" customHeight="1" outlineLevel="1" spans="1:8">
      <c r="A216" s="92">
        <v>1</v>
      </c>
      <c r="B216" s="82" t="s">
        <v>382</v>
      </c>
      <c r="C216" s="81" t="s">
        <v>383</v>
      </c>
      <c r="D216" s="82" t="s">
        <v>384</v>
      </c>
      <c r="E216" s="90" t="s">
        <v>109</v>
      </c>
      <c r="F216" s="91">
        <v>1</v>
      </c>
      <c r="G216" s="53"/>
      <c r="H216" s="17"/>
    </row>
    <row r="217" s="2" customFormat="1" ht="25" customHeight="1" outlineLevel="1" spans="1:8">
      <c r="A217" s="92">
        <v>2</v>
      </c>
      <c r="B217" s="82" t="s">
        <v>385</v>
      </c>
      <c r="C217" s="81" t="s">
        <v>383</v>
      </c>
      <c r="D217" s="82" t="s">
        <v>384</v>
      </c>
      <c r="E217" s="90" t="s">
        <v>109</v>
      </c>
      <c r="F217" s="91">
        <v>1</v>
      </c>
      <c r="G217" s="53"/>
      <c r="H217" s="17"/>
    </row>
    <row r="218" s="2" customFormat="1" ht="25" customHeight="1" outlineLevel="1" spans="1:8">
      <c r="A218" s="92">
        <v>3</v>
      </c>
      <c r="B218" s="82" t="s">
        <v>386</v>
      </c>
      <c r="C218" s="81" t="s">
        <v>383</v>
      </c>
      <c r="D218" s="82" t="s">
        <v>384</v>
      </c>
      <c r="E218" s="90" t="s">
        <v>109</v>
      </c>
      <c r="F218" s="91">
        <v>1</v>
      </c>
      <c r="G218" s="53"/>
      <c r="H218" s="17"/>
    </row>
    <row r="219" s="2" customFormat="1" ht="25" customHeight="1" outlineLevel="1" spans="1:8">
      <c r="A219" s="92">
        <v>4</v>
      </c>
      <c r="B219" s="82" t="s">
        <v>387</v>
      </c>
      <c r="C219" s="81" t="s">
        <v>383</v>
      </c>
      <c r="D219" s="82" t="s">
        <v>388</v>
      </c>
      <c r="E219" s="90" t="s">
        <v>109</v>
      </c>
      <c r="F219" s="91">
        <v>1</v>
      </c>
      <c r="G219" s="53"/>
      <c r="H219" s="17"/>
    </row>
    <row r="220" s="2" customFormat="1" ht="25" customHeight="1" outlineLevel="1" spans="1:8">
      <c r="A220" s="92">
        <v>5</v>
      </c>
      <c r="B220" s="82" t="s">
        <v>389</v>
      </c>
      <c r="C220" s="81" t="s">
        <v>383</v>
      </c>
      <c r="D220" s="82" t="s">
        <v>388</v>
      </c>
      <c r="E220" s="90" t="s">
        <v>109</v>
      </c>
      <c r="F220" s="91">
        <v>1</v>
      </c>
      <c r="G220" s="53"/>
      <c r="H220" s="17"/>
    </row>
    <row r="221" s="2" customFormat="1" ht="25" customHeight="1" outlineLevel="1" spans="1:8">
      <c r="A221" s="92">
        <v>6</v>
      </c>
      <c r="B221" s="82" t="s">
        <v>390</v>
      </c>
      <c r="C221" s="81" t="s">
        <v>383</v>
      </c>
      <c r="D221" s="82" t="s">
        <v>391</v>
      </c>
      <c r="E221" s="90" t="s">
        <v>109</v>
      </c>
      <c r="F221" s="91">
        <v>2</v>
      </c>
      <c r="G221" s="53"/>
      <c r="H221" s="17"/>
    </row>
    <row r="222" s="2" customFormat="1" ht="25" customHeight="1" outlineLevel="1" spans="1:8">
      <c r="A222" s="92">
        <v>7</v>
      </c>
      <c r="B222" s="82" t="s">
        <v>392</v>
      </c>
      <c r="C222" s="81" t="s">
        <v>383</v>
      </c>
      <c r="D222" s="82" t="s">
        <v>391</v>
      </c>
      <c r="E222" s="90" t="s">
        <v>109</v>
      </c>
      <c r="F222" s="91">
        <v>3</v>
      </c>
      <c r="G222" s="53"/>
      <c r="H222" s="17"/>
    </row>
    <row r="223" s="2" customFormat="1" ht="25" customHeight="1" outlineLevel="1" spans="1:8">
      <c r="A223" s="92">
        <v>8</v>
      </c>
      <c r="B223" s="82" t="s">
        <v>393</v>
      </c>
      <c r="C223" s="81" t="s">
        <v>383</v>
      </c>
      <c r="D223" s="82" t="s">
        <v>394</v>
      </c>
      <c r="E223" s="90" t="s">
        <v>109</v>
      </c>
      <c r="F223" s="91">
        <v>1</v>
      </c>
      <c r="G223" s="53"/>
      <c r="H223" s="17"/>
    </row>
    <row r="224" s="2" customFormat="1" ht="25" customHeight="1" outlineLevel="1" spans="1:8">
      <c r="A224" s="92">
        <v>9</v>
      </c>
      <c r="B224" s="82" t="s">
        <v>395</v>
      </c>
      <c r="C224" s="81" t="s">
        <v>383</v>
      </c>
      <c r="D224" s="82" t="s">
        <v>384</v>
      </c>
      <c r="E224" s="90" t="s">
        <v>109</v>
      </c>
      <c r="F224" s="91">
        <v>1</v>
      </c>
      <c r="G224" s="53"/>
      <c r="H224" s="17"/>
    </row>
    <row r="225" s="2" customFormat="1" ht="25" customHeight="1" outlineLevel="1" spans="1:8">
      <c r="A225" s="83" t="s">
        <v>396</v>
      </c>
      <c r="B225" s="84"/>
      <c r="C225" s="84"/>
      <c r="D225" s="84"/>
      <c r="E225" s="84"/>
      <c r="F225" s="84"/>
      <c r="G225" s="84"/>
      <c r="H225" s="85"/>
    </row>
    <row r="226" s="2" customFormat="1" ht="25" customHeight="1" outlineLevel="1" spans="1:8">
      <c r="A226" s="86" t="s">
        <v>397</v>
      </c>
      <c r="B226" s="87"/>
      <c r="C226" s="87"/>
      <c r="D226" s="87"/>
      <c r="E226" s="87"/>
      <c r="F226" s="87"/>
      <c r="G226" s="87"/>
      <c r="H226" s="88"/>
    </row>
    <row r="227" s="2" customFormat="1" ht="25" customHeight="1" outlineLevel="1" spans="1:8">
      <c r="A227" s="93">
        <v>1</v>
      </c>
      <c r="B227" s="82" t="s">
        <v>398</v>
      </c>
      <c r="C227" s="82" t="s">
        <v>399</v>
      </c>
      <c r="D227" s="82" t="s">
        <v>400</v>
      </c>
      <c r="E227" s="94" t="s">
        <v>71</v>
      </c>
      <c r="F227" s="91">
        <v>1</v>
      </c>
      <c r="G227" s="53"/>
      <c r="H227" s="17"/>
    </row>
    <row r="228" s="2" customFormat="1" ht="25" customHeight="1" outlineLevel="1" spans="1:8">
      <c r="A228" s="93">
        <v>2</v>
      </c>
      <c r="B228" s="82" t="s">
        <v>401</v>
      </c>
      <c r="C228" s="82" t="s">
        <v>402</v>
      </c>
      <c r="D228" s="82" t="s">
        <v>400</v>
      </c>
      <c r="E228" s="94" t="s">
        <v>71</v>
      </c>
      <c r="F228" s="91">
        <v>1</v>
      </c>
      <c r="G228" s="53"/>
      <c r="H228" s="17"/>
    </row>
    <row r="229" s="2" customFormat="1" ht="25" customHeight="1" outlineLevel="1" spans="1:8">
      <c r="A229" s="93">
        <v>3</v>
      </c>
      <c r="B229" s="95" t="s">
        <v>403</v>
      </c>
      <c r="C229" s="95" t="s">
        <v>404</v>
      </c>
      <c r="D229" s="82" t="s">
        <v>405</v>
      </c>
      <c r="E229" s="94" t="s">
        <v>71</v>
      </c>
      <c r="F229" s="96">
        <v>22</v>
      </c>
      <c r="G229" s="53"/>
      <c r="H229" s="17"/>
    </row>
    <row r="230" s="2" customFormat="1" ht="25" customHeight="1" outlineLevel="1" spans="1:8">
      <c r="A230" s="93">
        <v>4</v>
      </c>
      <c r="B230" s="81" t="s">
        <v>406</v>
      </c>
      <c r="C230" s="81" t="s">
        <v>407</v>
      </c>
      <c r="D230" s="82" t="s">
        <v>408</v>
      </c>
      <c r="E230" s="90" t="s">
        <v>71</v>
      </c>
      <c r="F230" s="91">
        <v>12</v>
      </c>
      <c r="G230" s="53"/>
      <c r="H230" s="17"/>
    </row>
    <row r="231" s="2" customFormat="1" ht="25" customHeight="1" outlineLevel="1" spans="1:8">
      <c r="A231" s="93">
        <v>5</v>
      </c>
      <c r="B231" s="81" t="s">
        <v>406</v>
      </c>
      <c r="C231" s="81" t="s">
        <v>409</v>
      </c>
      <c r="D231" s="82" t="s">
        <v>410</v>
      </c>
      <c r="E231" s="90" t="s">
        <v>71</v>
      </c>
      <c r="F231" s="91">
        <v>8</v>
      </c>
      <c r="G231" s="53"/>
      <c r="H231" s="17"/>
    </row>
    <row r="232" s="2" customFormat="1" ht="25" customHeight="1" outlineLevel="1" spans="1:8">
      <c r="A232" s="86" t="s">
        <v>411</v>
      </c>
      <c r="B232" s="87"/>
      <c r="C232" s="87"/>
      <c r="D232" s="87"/>
      <c r="E232" s="87"/>
      <c r="F232" s="87"/>
      <c r="G232" s="87"/>
      <c r="H232" s="88"/>
    </row>
    <row r="233" s="2" customFormat="1" ht="25" customHeight="1" outlineLevel="1" spans="1:8">
      <c r="A233" s="92">
        <v>1</v>
      </c>
      <c r="B233" s="82" t="s">
        <v>412</v>
      </c>
      <c r="C233" s="81" t="s">
        <v>413</v>
      </c>
      <c r="D233" s="82" t="s">
        <v>414</v>
      </c>
      <c r="E233" s="90" t="s">
        <v>71</v>
      </c>
      <c r="F233" s="91">
        <v>1</v>
      </c>
      <c r="G233" s="53"/>
      <c r="H233" s="17"/>
    </row>
    <row r="234" s="2" customFormat="1" ht="25" customHeight="1" outlineLevel="1" spans="1:8">
      <c r="A234" s="92">
        <v>2</v>
      </c>
      <c r="B234" s="82" t="s">
        <v>415</v>
      </c>
      <c r="C234" s="81" t="s">
        <v>416</v>
      </c>
      <c r="D234" s="82" t="s">
        <v>417</v>
      </c>
      <c r="E234" s="90" t="s">
        <v>71</v>
      </c>
      <c r="F234" s="91">
        <v>2</v>
      </c>
      <c r="G234" s="53"/>
      <c r="H234" s="17"/>
    </row>
    <row r="235" s="2" customFormat="1" ht="25" customHeight="1" outlineLevel="1" spans="1:8">
      <c r="A235" s="92">
        <v>3</v>
      </c>
      <c r="B235" s="82" t="s">
        <v>418</v>
      </c>
      <c r="C235" s="81" t="s">
        <v>419</v>
      </c>
      <c r="D235" s="82" t="s">
        <v>420</v>
      </c>
      <c r="E235" s="90" t="s">
        <v>71</v>
      </c>
      <c r="F235" s="91">
        <v>4</v>
      </c>
      <c r="G235" s="53"/>
      <c r="H235" s="17"/>
    </row>
    <row r="236" s="2" customFormat="1" ht="25" customHeight="1" outlineLevel="1" spans="1:8">
      <c r="A236" s="92">
        <v>4</v>
      </c>
      <c r="B236" s="82" t="s">
        <v>421</v>
      </c>
      <c r="C236" s="81" t="s">
        <v>422</v>
      </c>
      <c r="D236" s="97" t="s">
        <v>423</v>
      </c>
      <c r="E236" s="90" t="s">
        <v>71</v>
      </c>
      <c r="F236" s="91">
        <v>6</v>
      </c>
      <c r="G236" s="53"/>
      <c r="H236" s="17"/>
    </row>
    <row r="237" s="2" customFormat="1" ht="25" customHeight="1" outlineLevel="1" spans="1:8">
      <c r="A237" s="92">
        <v>5</v>
      </c>
      <c r="B237" s="82" t="s">
        <v>424</v>
      </c>
      <c r="C237" s="81" t="s">
        <v>425</v>
      </c>
      <c r="D237" s="97" t="s">
        <v>426</v>
      </c>
      <c r="E237" s="90" t="s">
        <v>71</v>
      </c>
      <c r="F237" s="91">
        <v>32</v>
      </c>
      <c r="G237" s="53"/>
      <c r="H237" s="17"/>
    </row>
    <row r="238" s="2" customFormat="1" ht="25" customHeight="1" outlineLevel="1" spans="1:8">
      <c r="A238" s="92">
        <v>6</v>
      </c>
      <c r="B238" s="82" t="s">
        <v>427</v>
      </c>
      <c r="C238" s="81" t="s">
        <v>428</v>
      </c>
      <c r="D238" s="98" t="s">
        <v>429</v>
      </c>
      <c r="E238" s="90" t="s">
        <v>71</v>
      </c>
      <c r="F238" s="91">
        <v>20</v>
      </c>
      <c r="G238" s="53"/>
      <c r="H238" s="17"/>
    </row>
    <row r="239" s="2" customFormat="1" ht="25" customHeight="1" outlineLevel="1" spans="1:8">
      <c r="A239" s="86" t="s">
        <v>430</v>
      </c>
      <c r="B239" s="87"/>
      <c r="C239" s="87"/>
      <c r="D239" s="87"/>
      <c r="E239" s="87"/>
      <c r="F239" s="87"/>
      <c r="G239" s="87"/>
      <c r="H239" s="88"/>
    </row>
    <row r="240" s="2" customFormat="1" ht="25" customHeight="1" outlineLevel="1" spans="1:8">
      <c r="A240" s="92">
        <v>1</v>
      </c>
      <c r="B240" s="81" t="s">
        <v>431</v>
      </c>
      <c r="C240" s="82" t="s">
        <v>432</v>
      </c>
      <c r="D240" s="82" t="s">
        <v>433</v>
      </c>
      <c r="E240" s="90" t="s">
        <v>71</v>
      </c>
      <c r="F240" s="91">
        <v>1</v>
      </c>
      <c r="G240" s="53"/>
      <c r="H240" s="17"/>
    </row>
    <row r="241" s="2" customFormat="1" ht="25" customHeight="1" outlineLevel="1" spans="1:8">
      <c r="A241" s="92">
        <v>2</v>
      </c>
      <c r="B241" s="81" t="s">
        <v>431</v>
      </c>
      <c r="C241" s="82" t="s">
        <v>434</v>
      </c>
      <c r="D241" s="82" t="s">
        <v>435</v>
      </c>
      <c r="E241" s="90" t="s">
        <v>71</v>
      </c>
      <c r="F241" s="91">
        <v>4</v>
      </c>
      <c r="G241" s="53"/>
      <c r="H241" s="17"/>
    </row>
    <row r="242" s="2" customFormat="1" ht="25" customHeight="1" outlineLevel="1" spans="1:8">
      <c r="A242" s="92">
        <v>3</v>
      </c>
      <c r="B242" s="81" t="s">
        <v>431</v>
      </c>
      <c r="C242" s="82" t="s">
        <v>436</v>
      </c>
      <c r="D242" s="82" t="s">
        <v>437</v>
      </c>
      <c r="E242" s="90" t="s">
        <v>71</v>
      </c>
      <c r="F242" s="91">
        <v>12</v>
      </c>
      <c r="G242" s="53"/>
      <c r="H242" s="17"/>
    </row>
    <row r="243" s="2" customFormat="1" ht="25" customHeight="1" outlineLevel="1" spans="1:8">
      <c r="A243" s="92">
        <v>4</v>
      </c>
      <c r="B243" s="81" t="s">
        <v>431</v>
      </c>
      <c r="C243" s="82" t="s">
        <v>438</v>
      </c>
      <c r="D243" s="82" t="s">
        <v>439</v>
      </c>
      <c r="E243" s="90" t="s">
        <v>71</v>
      </c>
      <c r="F243" s="91">
        <v>12</v>
      </c>
      <c r="G243" s="53"/>
      <c r="H243" s="17"/>
    </row>
    <row r="244" s="2" customFormat="1" ht="25" customHeight="1" outlineLevel="1" spans="1:8">
      <c r="A244" s="92">
        <v>5</v>
      </c>
      <c r="B244" s="81" t="s">
        <v>431</v>
      </c>
      <c r="C244" s="82" t="s">
        <v>440</v>
      </c>
      <c r="D244" s="82" t="s">
        <v>441</v>
      </c>
      <c r="E244" s="90" t="s">
        <v>71</v>
      </c>
      <c r="F244" s="91">
        <v>5</v>
      </c>
      <c r="G244" s="53"/>
      <c r="H244" s="17"/>
    </row>
    <row r="245" s="2" customFormat="1" ht="25" customHeight="1" outlineLevel="1" spans="1:8">
      <c r="A245" s="99">
        <v>6</v>
      </c>
      <c r="B245" s="100" t="s">
        <v>442</v>
      </c>
      <c r="C245" s="101" t="s">
        <v>443</v>
      </c>
      <c r="D245" s="101" t="s">
        <v>443</v>
      </c>
      <c r="E245" s="102" t="s">
        <v>71</v>
      </c>
      <c r="F245" s="103">
        <v>257</v>
      </c>
      <c r="G245" s="104"/>
      <c r="H245" s="105"/>
    </row>
    <row r="246" s="2" customFormat="1" ht="25" customHeight="1" outlineLevel="1" spans="1:8">
      <c r="A246" s="106" t="s">
        <v>444</v>
      </c>
      <c r="B246" s="107"/>
      <c r="C246" s="107"/>
      <c r="D246" s="107"/>
      <c r="E246" s="107"/>
      <c r="F246" s="107"/>
      <c r="G246" s="107"/>
      <c r="H246" s="108"/>
    </row>
    <row r="247" s="2" customFormat="1" ht="25" customHeight="1" outlineLevel="1" spans="1:8">
      <c r="A247" s="109">
        <v>1</v>
      </c>
      <c r="B247" s="110" t="s">
        <v>445</v>
      </c>
      <c r="C247" s="110" t="s">
        <v>446</v>
      </c>
      <c r="D247" s="110" t="s">
        <v>447</v>
      </c>
      <c r="E247" s="111" t="s">
        <v>71</v>
      </c>
      <c r="F247" s="112">
        <v>4</v>
      </c>
      <c r="G247" s="113"/>
      <c r="H247" s="48"/>
    </row>
    <row r="248" s="2" customFormat="1" ht="25" customHeight="1" outlineLevel="1" spans="1:8">
      <c r="A248" s="89">
        <v>2</v>
      </c>
      <c r="B248" s="82" t="s">
        <v>448</v>
      </c>
      <c r="C248" s="82" t="s">
        <v>449</v>
      </c>
      <c r="D248" s="82" t="s">
        <v>450</v>
      </c>
      <c r="E248" s="90" t="s">
        <v>71</v>
      </c>
      <c r="F248" s="91">
        <v>6</v>
      </c>
      <c r="G248" s="53"/>
      <c r="H248" s="17"/>
    </row>
    <row r="249" s="2" customFormat="1" ht="25" customHeight="1" outlineLevel="1" spans="1:8">
      <c r="A249" s="89">
        <v>3</v>
      </c>
      <c r="B249" s="82" t="s">
        <v>451</v>
      </c>
      <c r="C249" s="82" t="s">
        <v>452</v>
      </c>
      <c r="D249" s="82" t="s">
        <v>453</v>
      </c>
      <c r="E249" s="90" t="s">
        <v>71</v>
      </c>
      <c r="F249" s="91">
        <v>19</v>
      </c>
      <c r="G249" s="53"/>
      <c r="H249" s="17"/>
    </row>
    <row r="250" s="2" customFormat="1" ht="25" customHeight="1" outlineLevel="1" spans="1:8">
      <c r="A250" s="89">
        <v>4</v>
      </c>
      <c r="B250" s="82" t="s">
        <v>454</v>
      </c>
      <c r="C250" s="82" t="s">
        <v>455</v>
      </c>
      <c r="D250" s="82" t="s">
        <v>456</v>
      </c>
      <c r="E250" s="90" t="s">
        <v>71</v>
      </c>
      <c r="F250" s="91">
        <v>1</v>
      </c>
      <c r="G250" s="53"/>
      <c r="H250" s="17"/>
    </row>
    <row r="251" s="2" customFormat="1" ht="25" customHeight="1" outlineLevel="1" spans="1:8">
      <c r="A251" s="89">
        <v>5</v>
      </c>
      <c r="B251" s="82" t="s">
        <v>457</v>
      </c>
      <c r="C251" s="82" t="s">
        <v>458</v>
      </c>
      <c r="D251" s="82" t="s">
        <v>459</v>
      </c>
      <c r="E251" s="90" t="s">
        <v>71</v>
      </c>
      <c r="F251" s="91">
        <v>102</v>
      </c>
      <c r="G251" s="53"/>
      <c r="H251" s="17"/>
    </row>
    <row r="252" s="2" customFormat="1" ht="25" customHeight="1" outlineLevel="1" spans="1:8">
      <c r="A252" s="89">
        <v>6</v>
      </c>
      <c r="B252" s="82" t="s">
        <v>460</v>
      </c>
      <c r="C252" s="82" t="s">
        <v>461</v>
      </c>
      <c r="D252" s="82" t="s">
        <v>462</v>
      </c>
      <c r="E252" s="90" t="s">
        <v>71</v>
      </c>
      <c r="F252" s="91">
        <v>21</v>
      </c>
      <c r="G252" s="53"/>
      <c r="H252" s="17"/>
    </row>
    <row r="253" s="2" customFormat="1" ht="25" customHeight="1" outlineLevel="1" spans="1:8">
      <c r="A253" s="89">
        <v>7</v>
      </c>
      <c r="B253" s="82" t="s">
        <v>463</v>
      </c>
      <c r="C253" s="82" t="s">
        <v>464</v>
      </c>
      <c r="D253" s="82" t="s">
        <v>465</v>
      </c>
      <c r="E253" s="90" t="s">
        <v>71</v>
      </c>
      <c r="F253" s="91">
        <v>32</v>
      </c>
      <c r="G253" s="53"/>
      <c r="H253" s="17"/>
    </row>
    <row r="254" s="2" customFormat="1" ht="25" customHeight="1" outlineLevel="1" spans="1:8">
      <c r="A254" s="89">
        <v>8</v>
      </c>
      <c r="B254" s="82" t="s">
        <v>466</v>
      </c>
      <c r="C254" s="82" t="s">
        <v>467</v>
      </c>
      <c r="D254" s="82" t="s">
        <v>468</v>
      </c>
      <c r="E254" s="90" t="s">
        <v>71</v>
      </c>
      <c r="F254" s="91">
        <v>16</v>
      </c>
      <c r="G254" s="53"/>
      <c r="H254" s="17"/>
    </row>
    <row r="255" s="2" customFormat="1" ht="25" customHeight="1" outlineLevel="1" spans="1:8">
      <c r="A255" s="89">
        <v>9</v>
      </c>
      <c r="B255" s="82" t="s">
        <v>469</v>
      </c>
      <c r="C255" s="82" t="s">
        <v>470</v>
      </c>
      <c r="D255" s="82" t="s">
        <v>471</v>
      </c>
      <c r="E255" s="90" t="s">
        <v>71</v>
      </c>
      <c r="F255" s="91">
        <v>20</v>
      </c>
      <c r="G255" s="53"/>
      <c r="H255" s="17"/>
    </row>
    <row r="256" s="2" customFormat="1" ht="25" customHeight="1" outlineLevel="1" spans="1:8">
      <c r="A256" s="89">
        <v>10</v>
      </c>
      <c r="B256" s="82" t="s">
        <v>472</v>
      </c>
      <c r="C256" s="82" t="s">
        <v>473</v>
      </c>
      <c r="D256" s="82" t="s">
        <v>474</v>
      </c>
      <c r="E256" s="90" t="s">
        <v>71</v>
      </c>
      <c r="F256" s="91">
        <v>37</v>
      </c>
      <c r="G256" s="53"/>
      <c r="H256" s="17"/>
    </row>
    <row r="257" s="2" customFormat="1" ht="25" customHeight="1" outlineLevel="1" spans="1:8">
      <c r="A257" s="89">
        <v>11</v>
      </c>
      <c r="B257" s="82" t="s">
        <v>475</v>
      </c>
      <c r="C257" s="82" t="s">
        <v>476</v>
      </c>
      <c r="D257" s="82" t="s">
        <v>477</v>
      </c>
      <c r="E257" s="90" t="s">
        <v>71</v>
      </c>
      <c r="F257" s="91">
        <v>2</v>
      </c>
      <c r="G257" s="53"/>
      <c r="H257" s="17"/>
    </row>
    <row r="258" s="2" customFormat="1" ht="25" customHeight="1" outlineLevel="1" spans="1:8">
      <c r="A258" s="89">
        <v>12</v>
      </c>
      <c r="B258" s="82" t="s">
        <v>478</v>
      </c>
      <c r="C258" s="82" t="s">
        <v>479</v>
      </c>
      <c r="D258" s="82" t="s">
        <v>480</v>
      </c>
      <c r="E258" s="90" t="s">
        <v>71</v>
      </c>
      <c r="F258" s="91">
        <v>4</v>
      </c>
      <c r="G258" s="53"/>
      <c r="H258" s="17"/>
    </row>
    <row r="259" s="2" customFormat="1" ht="25" customHeight="1" outlineLevel="1" spans="1:8">
      <c r="A259" s="89">
        <v>13</v>
      </c>
      <c r="B259" s="82" t="s">
        <v>481</v>
      </c>
      <c r="C259" s="82" t="s">
        <v>482</v>
      </c>
      <c r="D259" s="82" t="s">
        <v>483</v>
      </c>
      <c r="E259" s="90" t="s">
        <v>71</v>
      </c>
      <c r="F259" s="91">
        <v>51</v>
      </c>
      <c r="G259" s="53"/>
      <c r="H259" s="17"/>
    </row>
    <row r="260" s="2" customFormat="1" ht="25" customHeight="1" outlineLevel="1" spans="1:8">
      <c r="A260" s="89">
        <v>14</v>
      </c>
      <c r="B260" s="114" t="s">
        <v>484</v>
      </c>
      <c r="C260" s="82" t="s">
        <v>485</v>
      </c>
      <c r="D260" s="115" t="s">
        <v>486</v>
      </c>
      <c r="E260" s="91" t="s">
        <v>71</v>
      </c>
      <c r="F260" s="91">
        <v>1</v>
      </c>
      <c r="G260" s="53"/>
      <c r="H260" s="17"/>
    </row>
    <row r="261" s="2" customFormat="1" ht="25" customHeight="1" outlineLevel="1" spans="1:8">
      <c r="A261" s="89">
        <v>15</v>
      </c>
      <c r="B261" s="116" t="s">
        <v>487</v>
      </c>
      <c r="C261" s="58" t="s">
        <v>488</v>
      </c>
      <c r="D261" s="58" t="s">
        <v>489</v>
      </c>
      <c r="E261" s="91" t="s">
        <v>71</v>
      </c>
      <c r="F261" s="91">
        <v>2</v>
      </c>
      <c r="G261" s="53"/>
      <c r="H261" s="17"/>
    </row>
    <row r="262" s="2" customFormat="1" ht="25" customHeight="1" outlineLevel="1" spans="1:8">
      <c r="A262" s="106" t="s">
        <v>490</v>
      </c>
      <c r="B262" s="107"/>
      <c r="C262" s="107"/>
      <c r="D262" s="107"/>
      <c r="E262" s="107"/>
      <c r="F262" s="107"/>
      <c r="G262" s="107"/>
      <c r="H262" s="108"/>
    </row>
    <row r="263" s="2" customFormat="1" ht="25" customHeight="1" outlineLevel="1" spans="1:8">
      <c r="A263" s="92">
        <v>1</v>
      </c>
      <c r="B263" s="82" t="s">
        <v>491</v>
      </c>
      <c r="C263" s="81" t="s">
        <v>492</v>
      </c>
      <c r="D263" s="82" t="s">
        <v>493</v>
      </c>
      <c r="E263" s="90" t="s">
        <v>71</v>
      </c>
      <c r="F263" s="91">
        <v>56</v>
      </c>
      <c r="G263" s="53"/>
      <c r="H263" s="17"/>
    </row>
    <row r="264" s="2" customFormat="1" ht="25" customHeight="1" outlineLevel="1" spans="1:8">
      <c r="A264" s="92">
        <v>2</v>
      </c>
      <c r="B264" s="82" t="s">
        <v>494</v>
      </c>
      <c r="C264" s="81" t="s">
        <v>495</v>
      </c>
      <c r="D264" s="82" t="s">
        <v>496</v>
      </c>
      <c r="E264" s="90" t="s">
        <v>71</v>
      </c>
      <c r="F264" s="91">
        <v>5</v>
      </c>
      <c r="G264" s="53"/>
      <c r="H264" s="17"/>
    </row>
    <row r="265" s="2" customFormat="1" ht="25" customHeight="1" outlineLevel="1" spans="1:8">
      <c r="A265" s="56"/>
      <c r="B265" s="21" t="s">
        <v>497</v>
      </c>
      <c r="C265" s="20"/>
      <c r="D265" s="20"/>
      <c r="E265" s="19" t="s">
        <v>273</v>
      </c>
      <c r="F265" s="19">
        <v>1</v>
      </c>
      <c r="G265" s="53"/>
      <c r="H265" s="17"/>
    </row>
    <row r="266" s="2" customFormat="1" ht="30" customHeight="1" outlineLevel="1" spans="1:8">
      <c r="A266" s="19">
        <v>1</v>
      </c>
      <c r="B266" s="21" t="s">
        <v>141</v>
      </c>
      <c r="C266" s="22" t="s">
        <v>254</v>
      </c>
      <c r="D266" s="70" t="s">
        <v>255</v>
      </c>
      <c r="E266" s="23" t="s">
        <v>88</v>
      </c>
      <c r="F266" s="71">
        <v>144.17</v>
      </c>
      <c r="G266" s="53"/>
      <c r="H266" s="17"/>
    </row>
    <row r="267" s="2" customFormat="1" ht="30" customHeight="1" outlineLevel="1" spans="1:8">
      <c r="A267" s="19">
        <v>2</v>
      </c>
      <c r="B267" s="21" t="s">
        <v>141</v>
      </c>
      <c r="C267" s="22" t="s">
        <v>254</v>
      </c>
      <c r="D267" s="22" t="s">
        <v>235</v>
      </c>
      <c r="E267" s="23" t="s">
        <v>88</v>
      </c>
      <c r="F267" s="71">
        <f>954.93-F268</f>
        <v>60.0599999999999</v>
      </c>
      <c r="G267" s="53"/>
      <c r="H267" s="17"/>
    </row>
    <row r="268" s="2" customFormat="1" ht="30" customHeight="1" outlineLevel="1" spans="1:8">
      <c r="A268" s="19">
        <v>2</v>
      </c>
      <c r="B268" s="21" t="s">
        <v>141</v>
      </c>
      <c r="C268" s="22" t="s">
        <v>254</v>
      </c>
      <c r="D268" s="22" t="s">
        <v>241</v>
      </c>
      <c r="E268" s="23" t="s">
        <v>88</v>
      </c>
      <c r="F268" s="71">
        <v>894.87</v>
      </c>
      <c r="G268" s="53"/>
      <c r="H268" s="17"/>
    </row>
    <row r="269" s="2" customFormat="1" ht="25" customHeight="1" outlineLevel="1" spans="1:8">
      <c r="A269" s="19">
        <v>3</v>
      </c>
      <c r="B269" s="21" t="s">
        <v>141</v>
      </c>
      <c r="C269" s="22" t="s">
        <v>498</v>
      </c>
      <c r="D269" s="70"/>
      <c r="E269" s="23" t="s">
        <v>88</v>
      </c>
      <c r="F269" s="71">
        <f>670.62-F270</f>
        <v>474.18</v>
      </c>
      <c r="G269" s="53"/>
      <c r="H269" s="17"/>
    </row>
    <row r="270" s="2" customFormat="1" ht="25" customHeight="1" outlineLevel="1" spans="1:8">
      <c r="A270" s="19">
        <v>3</v>
      </c>
      <c r="B270" s="21" t="s">
        <v>141</v>
      </c>
      <c r="C270" s="22" t="s">
        <v>498</v>
      </c>
      <c r="D270" s="70" t="s">
        <v>117</v>
      </c>
      <c r="E270" s="23" t="s">
        <v>88</v>
      </c>
      <c r="F270" s="71">
        <v>196.44</v>
      </c>
      <c r="G270" s="53"/>
      <c r="H270" s="17"/>
    </row>
    <row r="271" s="2" customFormat="1" ht="25" customHeight="1" outlineLevel="1" spans="1:8">
      <c r="A271" s="19">
        <v>4</v>
      </c>
      <c r="B271" s="21" t="s">
        <v>141</v>
      </c>
      <c r="C271" s="22" t="s">
        <v>258</v>
      </c>
      <c r="D271" s="70"/>
      <c r="E271" s="23" t="s">
        <v>88</v>
      </c>
      <c r="F271" s="71">
        <f>4063.22-F272</f>
        <v>2108.14</v>
      </c>
      <c r="G271" s="53"/>
      <c r="H271" s="17"/>
    </row>
    <row r="272" s="2" customFormat="1" ht="25" customHeight="1" outlineLevel="1" spans="1:8">
      <c r="A272" s="19">
        <v>4</v>
      </c>
      <c r="B272" s="21" t="s">
        <v>141</v>
      </c>
      <c r="C272" s="22" t="s">
        <v>258</v>
      </c>
      <c r="D272" s="70" t="s">
        <v>117</v>
      </c>
      <c r="E272" s="23" t="s">
        <v>88</v>
      </c>
      <c r="F272" s="71">
        <v>1955.08</v>
      </c>
      <c r="G272" s="53"/>
      <c r="H272" s="17"/>
    </row>
    <row r="273" s="2" customFormat="1" ht="25" customHeight="1" outlineLevel="1" spans="1:8">
      <c r="A273" s="19">
        <v>5</v>
      </c>
      <c r="B273" s="21" t="s">
        <v>141</v>
      </c>
      <c r="C273" s="22" t="s">
        <v>259</v>
      </c>
      <c r="D273" s="70"/>
      <c r="E273" s="23" t="s">
        <v>88</v>
      </c>
      <c r="F273" s="71"/>
      <c r="G273" s="53"/>
      <c r="H273" s="17"/>
    </row>
    <row r="274" s="2" customFormat="1" ht="25" customHeight="1" outlineLevel="1" spans="1:8">
      <c r="A274" s="19">
        <v>5</v>
      </c>
      <c r="B274" s="21" t="s">
        <v>141</v>
      </c>
      <c r="C274" s="22" t="s">
        <v>259</v>
      </c>
      <c r="D274" s="70" t="s">
        <v>117</v>
      </c>
      <c r="E274" s="23" t="s">
        <v>88</v>
      </c>
      <c r="F274" s="71"/>
      <c r="G274" s="53"/>
      <c r="H274" s="17"/>
    </row>
    <row r="275" s="2" customFormat="1" ht="25" customHeight="1" outlineLevel="1" spans="1:8">
      <c r="A275" s="19">
        <v>6</v>
      </c>
      <c r="B275" s="21" t="s">
        <v>141</v>
      </c>
      <c r="C275" s="22" t="s">
        <v>261</v>
      </c>
      <c r="D275" s="70"/>
      <c r="E275" s="23" t="s">
        <v>88</v>
      </c>
      <c r="F275" s="71">
        <f>812.38-F276</f>
        <v>142.17</v>
      </c>
      <c r="G275" s="53"/>
      <c r="H275" s="17"/>
    </row>
    <row r="276" s="2" customFormat="1" ht="25" customHeight="1" outlineLevel="1" spans="1:8">
      <c r="A276" s="19">
        <v>6</v>
      </c>
      <c r="B276" s="21" t="s">
        <v>141</v>
      </c>
      <c r="C276" s="22" t="s">
        <v>261</v>
      </c>
      <c r="D276" s="70" t="s">
        <v>117</v>
      </c>
      <c r="E276" s="23" t="s">
        <v>88</v>
      </c>
      <c r="F276" s="71">
        <v>670.21</v>
      </c>
      <c r="G276" s="53"/>
      <c r="H276" s="17"/>
    </row>
    <row r="277" s="2" customFormat="1" ht="25" customHeight="1" outlineLevel="1" spans="1:8">
      <c r="A277" s="19">
        <v>7</v>
      </c>
      <c r="B277" s="21" t="s">
        <v>141</v>
      </c>
      <c r="C277" s="22" t="s">
        <v>262</v>
      </c>
      <c r="D277" s="70"/>
      <c r="E277" s="23" t="s">
        <v>88</v>
      </c>
      <c r="F277" s="71">
        <f>3724.23-F278</f>
        <v>2942.79</v>
      </c>
      <c r="G277" s="53"/>
      <c r="H277" s="17"/>
    </row>
    <row r="278" s="2" customFormat="1" ht="25" customHeight="1" outlineLevel="1" spans="1:8">
      <c r="A278" s="19">
        <v>7</v>
      </c>
      <c r="B278" s="21" t="s">
        <v>141</v>
      </c>
      <c r="C278" s="22" t="s">
        <v>262</v>
      </c>
      <c r="D278" s="70" t="s">
        <v>117</v>
      </c>
      <c r="E278" s="23" t="s">
        <v>88</v>
      </c>
      <c r="F278" s="71">
        <v>781.44</v>
      </c>
      <c r="G278" s="53"/>
      <c r="H278" s="17"/>
    </row>
    <row r="279" s="2" customFormat="1" ht="25" customHeight="1" outlineLevel="1" spans="1:8">
      <c r="A279" s="19">
        <v>13</v>
      </c>
      <c r="B279" s="21" t="s">
        <v>141</v>
      </c>
      <c r="C279" s="22" t="s">
        <v>263</v>
      </c>
      <c r="D279" s="70" t="s">
        <v>117</v>
      </c>
      <c r="E279" s="23" t="s">
        <v>88</v>
      </c>
      <c r="F279" s="71"/>
      <c r="G279" s="16"/>
      <c r="H279" s="17"/>
    </row>
    <row r="280" s="2" customFormat="1" ht="25" customHeight="1" outlineLevel="1" spans="1:8">
      <c r="A280" s="19">
        <v>9</v>
      </c>
      <c r="B280" s="21" t="s">
        <v>141</v>
      </c>
      <c r="C280" s="22" t="s">
        <v>499</v>
      </c>
      <c r="D280" s="70"/>
      <c r="E280" s="23" t="s">
        <v>88</v>
      </c>
      <c r="F280" s="71">
        <f>2332.85-F281</f>
        <v>1780.82</v>
      </c>
      <c r="G280" s="16"/>
      <c r="H280" s="17"/>
    </row>
    <row r="281" s="2" customFormat="1" ht="25" customHeight="1" outlineLevel="1" spans="1:8">
      <c r="A281" s="19">
        <v>9</v>
      </c>
      <c r="B281" s="21" t="s">
        <v>141</v>
      </c>
      <c r="C281" s="22" t="s">
        <v>499</v>
      </c>
      <c r="D281" s="70" t="s">
        <v>117</v>
      </c>
      <c r="E281" s="23" t="s">
        <v>88</v>
      </c>
      <c r="F281" s="71">
        <v>552.03</v>
      </c>
      <c r="G281" s="16"/>
      <c r="H281" s="17"/>
    </row>
    <row r="282" s="2" customFormat="1" ht="25" customHeight="1" outlineLevel="1" spans="1:8">
      <c r="A282" s="19">
        <v>8</v>
      </c>
      <c r="B282" s="21" t="s">
        <v>141</v>
      </c>
      <c r="C282" s="22" t="s">
        <v>264</v>
      </c>
      <c r="D282" s="70"/>
      <c r="E282" s="23" t="s">
        <v>88</v>
      </c>
      <c r="F282" s="71">
        <f>1749.17-F283</f>
        <v>1008.4</v>
      </c>
      <c r="G282" s="53"/>
      <c r="H282" s="17"/>
    </row>
    <row r="283" s="2" customFormat="1" ht="25" customHeight="1" outlineLevel="1" spans="1:8">
      <c r="A283" s="19">
        <v>8</v>
      </c>
      <c r="B283" s="21" t="s">
        <v>141</v>
      </c>
      <c r="C283" s="22" t="s">
        <v>264</v>
      </c>
      <c r="D283" s="70" t="s">
        <v>117</v>
      </c>
      <c r="E283" s="23" t="s">
        <v>88</v>
      </c>
      <c r="F283" s="71">
        <v>740.77</v>
      </c>
      <c r="G283" s="53"/>
      <c r="H283" s="17"/>
    </row>
    <row r="284" s="2" customFormat="1" ht="25" customHeight="1" outlineLevel="1" spans="1:8">
      <c r="A284" s="19">
        <v>9</v>
      </c>
      <c r="B284" s="21" t="s">
        <v>141</v>
      </c>
      <c r="C284" s="22" t="s">
        <v>265</v>
      </c>
      <c r="D284" s="70"/>
      <c r="E284" s="23" t="s">
        <v>88</v>
      </c>
      <c r="F284" s="71">
        <f>974.11-F285</f>
        <v>720.27</v>
      </c>
      <c r="G284" s="53"/>
      <c r="H284" s="17"/>
    </row>
    <row r="285" s="2" customFormat="1" ht="25" customHeight="1" outlineLevel="1" spans="1:8">
      <c r="A285" s="19">
        <v>9</v>
      </c>
      <c r="B285" s="21" t="s">
        <v>141</v>
      </c>
      <c r="C285" s="22" t="s">
        <v>265</v>
      </c>
      <c r="D285" s="70" t="s">
        <v>117</v>
      </c>
      <c r="E285" s="23" t="s">
        <v>88</v>
      </c>
      <c r="F285" s="71">
        <v>253.84</v>
      </c>
      <c r="G285" s="53"/>
      <c r="H285" s="17"/>
    </row>
    <row r="286" s="2" customFormat="1" ht="25" customHeight="1" outlineLevel="1" spans="1:8">
      <c r="A286" s="19">
        <v>10</v>
      </c>
      <c r="B286" s="21" t="s">
        <v>141</v>
      </c>
      <c r="C286" s="22" t="s">
        <v>266</v>
      </c>
      <c r="D286" s="70"/>
      <c r="E286" s="23" t="s">
        <v>88</v>
      </c>
      <c r="F286" s="71">
        <f>483.99-F287</f>
        <v>154.95</v>
      </c>
      <c r="G286" s="53"/>
      <c r="H286" s="17"/>
    </row>
    <row r="287" s="2" customFormat="1" ht="25" customHeight="1" outlineLevel="1" spans="1:8">
      <c r="A287" s="19">
        <v>10</v>
      </c>
      <c r="B287" s="21" t="s">
        <v>141</v>
      </c>
      <c r="C287" s="22" t="s">
        <v>266</v>
      </c>
      <c r="D287" s="70" t="s">
        <v>117</v>
      </c>
      <c r="E287" s="23" t="s">
        <v>88</v>
      </c>
      <c r="F287" s="71">
        <v>329.04</v>
      </c>
      <c r="G287" s="53"/>
      <c r="H287" s="17"/>
    </row>
    <row r="288" s="2" customFormat="1" ht="25" customHeight="1" outlineLevel="1" spans="1:8">
      <c r="A288" s="19">
        <v>11</v>
      </c>
      <c r="B288" s="21" t="s">
        <v>148</v>
      </c>
      <c r="C288" s="20" t="s">
        <v>269</v>
      </c>
      <c r="D288" s="20"/>
      <c r="E288" s="23" t="s">
        <v>88</v>
      </c>
      <c r="F288" s="75">
        <v>25.64</v>
      </c>
      <c r="G288" s="53"/>
      <c r="H288" s="17"/>
    </row>
    <row r="289" s="2" customFormat="1" ht="25" customHeight="1" outlineLevel="1" spans="1:8">
      <c r="A289" s="19">
        <v>11</v>
      </c>
      <c r="B289" s="21" t="s">
        <v>148</v>
      </c>
      <c r="C289" s="20" t="s">
        <v>269</v>
      </c>
      <c r="D289" s="80" t="s">
        <v>117</v>
      </c>
      <c r="E289" s="23" t="s">
        <v>88</v>
      </c>
      <c r="F289" s="75">
        <v>0</v>
      </c>
      <c r="G289" s="53"/>
      <c r="H289" s="17"/>
    </row>
    <row r="290" s="2" customFormat="1" ht="25" customHeight="1" outlineLevel="1" spans="1:8">
      <c r="A290" s="19">
        <v>12</v>
      </c>
      <c r="B290" s="21" t="s">
        <v>148</v>
      </c>
      <c r="C290" s="20" t="s">
        <v>220</v>
      </c>
      <c r="D290" s="20"/>
      <c r="E290" s="23" t="s">
        <v>88</v>
      </c>
      <c r="F290" s="75">
        <f>5155.53-F291</f>
        <v>2068.61</v>
      </c>
      <c r="G290" s="53"/>
      <c r="H290" s="17"/>
    </row>
    <row r="291" s="2" customFormat="1" ht="25" customHeight="1" outlineLevel="1" spans="1:8">
      <c r="A291" s="19">
        <v>12</v>
      </c>
      <c r="B291" s="21" t="s">
        <v>148</v>
      </c>
      <c r="C291" s="20" t="s">
        <v>220</v>
      </c>
      <c r="D291" s="80" t="s">
        <v>117</v>
      </c>
      <c r="E291" s="23" t="s">
        <v>88</v>
      </c>
      <c r="F291" s="75">
        <v>3086.92</v>
      </c>
      <c r="G291" s="53"/>
      <c r="H291" s="17"/>
    </row>
    <row r="292" s="2" customFormat="1" ht="25" customHeight="1" outlineLevel="1" spans="1:8">
      <c r="A292" s="19">
        <v>13</v>
      </c>
      <c r="B292" s="21" t="s">
        <v>148</v>
      </c>
      <c r="C292" s="20" t="s">
        <v>245</v>
      </c>
      <c r="D292" s="20"/>
      <c r="E292" s="23" t="s">
        <v>88</v>
      </c>
      <c r="F292" s="75">
        <f>83.15-F293</f>
        <v>35.69</v>
      </c>
      <c r="G292" s="53"/>
      <c r="H292" s="17"/>
    </row>
    <row r="293" s="2" customFormat="1" ht="25" customHeight="1" outlineLevel="1" spans="1:8">
      <c r="A293" s="19">
        <v>13</v>
      </c>
      <c r="B293" s="21" t="s">
        <v>148</v>
      </c>
      <c r="C293" s="20" t="s">
        <v>245</v>
      </c>
      <c r="D293" s="20" t="s">
        <v>117</v>
      </c>
      <c r="E293" s="23" t="s">
        <v>88</v>
      </c>
      <c r="F293" s="75">
        <v>47.46</v>
      </c>
      <c r="G293" s="53"/>
      <c r="H293" s="17"/>
    </row>
    <row r="294" s="2" customFormat="1" ht="25" customHeight="1" spans="1:8">
      <c r="A294" s="43" t="s">
        <v>270</v>
      </c>
      <c r="B294" s="44"/>
      <c r="C294" s="44"/>
      <c r="D294" s="44"/>
      <c r="E294" s="44"/>
      <c r="F294" s="44"/>
      <c r="G294" s="45"/>
      <c r="H294" s="74">
        <f>SUM(H295:H305)</f>
        <v>0</v>
      </c>
    </row>
    <row r="295" s="2" customFormat="1" ht="25" customHeight="1" outlineLevel="1" spans="1:8">
      <c r="A295" s="19">
        <v>1</v>
      </c>
      <c r="B295" s="21" t="s">
        <v>500</v>
      </c>
      <c r="C295" s="22"/>
      <c r="D295" s="70"/>
      <c r="E295" s="23" t="s">
        <v>40</v>
      </c>
      <c r="F295" s="75">
        <v>2</v>
      </c>
      <c r="G295" s="53"/>
      <c r="H295" s="17"/>
    </row>
    <row r="296" s="2" customFormat="1" ht="25" customHeight="1" outlineLevel="1" spans="1:8">
      <c r="A296" s="19">
        <v>2</v>
      </c>
      <c r="B296" s="21" t="s">
        <v>141</v>
      </c>
      <c r="C296" s="22" t="s">
        <v>254</v>
      </c>
      <c r="D296" s="70" t="s">
        <v>255</v>
      </c>
      <c r="E296" s="23" t="s">
        <v>88</v>
      </c>
      <c r="F296" s="75">
        <v>15.28</v>
      </c>
      <c r="G296" s="53"/>
      <c r="H296" s="17"/>
    </row>
    <row r="297" s="2" customFormat="1" ht="25" customHeight="1" outlineLevel="1" spans="1:8">
      <c r="A297" s="19">
        <v>3</v>
      </c>
      <c r="B297" s="21" t="s">
        <v>141</v>
      </c>
      <c r="C297" s="22" t="s">
        <v>254</v>
      </c>
      <c r="D297" s="22" t="s">
        <v>235</v>
      </c>
      <c r="E297" s="23" t="s">
        <v>88</v>
      </c>
      <c r="F297" s="75">
        <f>406.38-F298</f>
        <v>199.12</v>
      </c>
      <c r="G297" s="53"/>
      <c r="H297" s="17"/>
    </row>
    <row r="298" s="2" customFormat="1" ht="25" customHeight="1" outlineLevel="1" spans="1:8">
      <c r="A298" s="19">
        <v>3</v>
      </c>
      <c r="B298" s="21" t="s">
        <v>141</v>
      </c>
      <c r="C298" s="22" t="s">
        <v>254</v>
      </c>
      <c r="D298" s="22" t="s">
        <v>241</v>
      </c>
      <c r="E298" s="23" t="s">
        <v>88</v>
      </c>
      <c r="F298" s="75">
        <v>207.26</v>
      </c>
      <c r="G298" s="53"/>
      <c r="H298" s="17"/>
    </row>
    <row r="299" s="2" customFormat="1" ht="25" customHeight="1" outlineLevel="1" spans="1:8">
      <c r="A299" s="19">
        <v>4</v>
      </c>
      <c r="B299" s="21" t="s">
        <v>141</v>
      </c>
      <c r="C299" s="22" t="s">
        <v>501</v>
      </c>
      <c r="D299" s="70"/>
      <c r="E299" s="23" t="s">
        <v>88</v>
      </c>
      <c r="F299" s="75">
        <v>152.04</v>
      </c>
      <c r="G299" s="53"/>
      <c r="H299" s="17"/>
    </row>
    <row r="300" s="2" customFormat="1" ht="25" customHeight="1" outlineLevel="1" spans="1:8">
      <c r="A300" s="19">
        <v>5</v>
      </c>
      <c r="B300" s="21" t="s">
        <v>141</v>
      </c>
      <c r="C300" s="22" t="s">
        <v>271</v>
      </c>
      <c r="D300" s="70"/>
      <c r="E300" s="23" t="s">
        <v>88</v>
      </c>
      <c r="F300" s="75">
        <f>421.7-F301</f>
        <v>214.47</v>
      </c>
      <c r="G300" s="53"/>
      <c r="H300" s="17"/>
    </row>
    <row r="301" s="2" customFormat="1" ht="25" customHeight="1" outlineLevel="1" spans="1:8">
      <c r="A301" s="19">
        <v>5</v>
      </c>
      <c r="B301" s="21" t="s">
        <v>141</v>
      </c>
      <c r="C301" s="22" t="s">
        <v>271</v>
      </c>
      <c r="D301" s="70" t="s">
        <v>117</v>
      </c>
      <c r="E301" s="23" t="s">
        <v>88</v>
      </c>
      <c r="F301" s="75">
        <v>207.23</v>
      </c>
      <c r="G301" s="53"/>
      <c r="H301" s="17"/>
    </row>
    <row r="302" s="2" customFormat="1" ht="25" customHeight="1" outlineLevel="1" spans="1:8">
      <c r="A302" s="19">
        <v>6</v>
      </c>
      <c r="B302" s="21" t="s">
        <v>148</v>
      </c>
      <c r="C302" s="20" t="s">
        <v>245</v>
      </c>
      <c r="D302" s="20"/>
      <c r="E302" s="23" t="s">
        <v>88</v>
      </c>
      <c r="F302" s="75">
        <v>15.28</v>
      </c>
      <c r="G302" s="53"/>
      <c r="H302" s="17"/>
    </row>
    <row r="303" s="2" customFormat="1" ht="25" customHeight="1" outlineLevel="1" spans="1:8">
      <c r="A303" s="19">
        <v>7</v>
      </c>
      <c r="B303" s="21" t="s">
        <v>148</v>
      </c>
      <c r="C303" s="20" t="s">
        <v>220</v>
      </c>
      <c r="D303" s="20"/>
      <c r="E303" s="23" t="s">
        <v>88</v>
      </c>
      <c r="F303" s="75">
        <v>100.15</v>
      </c>
      <c r="G303" s="53"/>
      <c r="H303" s="17"/>
    </row>
    <row r="304" s="2" customFormat="1" ht="25" customHeight="1" outlineLevel="1" spans="1:8">
      <c r="A304" s="19">
        <v>8</v>
      </c>
      <c r="B304" s="21" t="s">
        <v>502</v>
      </c>
      <c r="C304" s="22"/>
      <c r="D304" s="20" t="s">
        <v>367</v>
      </c>
      <c r="E304" s="23" t="s">
        <v>503</v>
      </c>
      <c r="F304" s="75">
        <v>1</v>
      </c>
      <c r="G304" s="53"/>
      <c r="H304" s="17"/>
    </row>
    <row r="305" s="2" customFormat="1" ht="25" customHeight="1" outlineLevel="1" spans="1:8">
      <c r="A305" s="19">
        <v>9</v>
      </c>
      <c r="B305" s="76" t="s">
        <v>504</v>
      </c>
      <c r="C305" s="77" t="s">
        <v>505</v>
      </c>
      <c r="D305" s="20" t="s">
        <v>367</v>
      </c>
      <c r="E305" s="78" t="s">
        <v>109</v>
      </c>
      <c r="F305" s="79">
        <v>1</v>
      </c>
      <c r="G305" s="53"/>
      <c r="H305" s="17"/>
    </row>
    <row r="306" s="4" customFormat="1" ht="25" customHeight="1" spans="1:8">
      <c r="A306" s="28"/>
      <c r="B306" s="29" t="s">
        <v>274</v>
      </c>
      <c r="C306" s="29"/>
      <c r="D306" s="29"/>
      <c r="E306" s="30"/>
      <c r="F306" s="30"/>
      <c r="G306" s="31"/>
      <c r="H306" s="32"/>
    </row>
  </sheetData>
  <mergeCells count="27">
    <mergeCell ref="A1:H1"/>
    <mergeCell ref="A3:H3"/>
    <mergeCell ref="A4:H4"/>
    <mergeCell ref="A5:G5"/>
    <mergeCell ref="A38:G38"/>
    <mergeCell ref="A48:G48"/>
    <mergeCell ref="A55:G55"/>
    <mergeCell ref="A62:G62"/>
    <mergeCell ref="A94:G94"/>
    <mergeCell ref="A115:G115"/>
    <mergeCell ref="A138:G138"/>
    <mergeCell ref="A145:G145"/>
    <mergeCell ref="A159:G159"/>
    <mergeCell ref="A177:G177"/>
    <mergeCell ref="A191:G191"/>
    <mergeCell ref="A210:G210"/>
    <mergeCell ref="A211:H211"/>
    <mergeCell ref="A212:H212"/>
    <mergeCell ref="A215:H215"/>
    <mergeCell ref="A225:H225"/>
    <mergeCell ref="A226:H226"/>
    <mergeCell ref="A232:H232"/>
    <mergeCell ref="A239:H239"/>
    <mergeCell ref="A246:H246"/>
    <mergeCell ref="A262:H262"/>
    <mergeCell ref="A294:G294"/>
    <mergeCell ref="B306:C306"/>
  </mergeCells>
  <pageMargins left="0.75" right="0.75" top="1" bottom="1" header="0.5" footer="0.5"/>
  <pageSetup paperSize="9" scale="6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view="pageBreakPreview" zoomScaleNormal="85" topLeftCell="A19" workbookViewId="0">
      <selection activeCell="G2" sqref="G2"/>
    </sheetView>
  </sheetViews>
  <sheetFormatPr defaultColWidth="9.05833333333333" defaultRowHeight="12" outlineLevelCol="7"/>
  <cols>
    <col min="1" max="1" width="5.675" style="4" customWidth="1"/>
    <col min="2" max="2" width="15.7416666666667" style="2" customWidth="1"/>
    <col min="3" max="4" width="35.875" style="4" customWidth="1"/>
    <col min="5" max="5" width="5.675" style="4" customWidth="1"/>
    <col min="6" max="7" width="10.7083333333333" style="4" customWidth="1"/>
    <col min="8" max="8" width="10.7083333333333" style="5" customWidth="1"/>
    <col min="9" max="16384" width="9.05833333333333" style="4"/>
  </cols>
  <sheetData>
    <row r="1" s="1" customFormat="1" ht="32" customHeight="1" spans="1:8">
      <c r="A1" s="6" t="s">
        <v>506</v>
      </c>
      <c r="B1" s="6"/>
      <c r="C1" s="6"/>
      <c r="D1" s="6"/>
      <c r="E1" s="6"/>
      <c r="F1" s="6"/>
      <c r="G1" s="6"/>
      <c r="H1" s="6"/>
    </row>
    <row r="2" s="1" customFormat="1" ht="32" customHeight="1" spans="1:8">
      <c r="A2" s="7" t="s">
        <v>1</v>
      </c>
      <c r="B2" s="7" t="s">
        <v>27</v>
      </c>
      <c r="C2" s="8" t="s">
        <v>28</v>
      </c>
      <c r="D2" s="8" t="s">
        <v>29</v>
      </c>
      <c r="E2" s="8" t="s">
        <v>30</v>
      </c>
      <c r="F2" s="9" t="s">
        <v>31</v>
      </c>
      <c r="G2" s="10" t="s">
        <v>32</v>
      </c>
      <c r="H2" s="10" t="s">
        <v>33</v>
      </c>
    </row>
    <row r="3" s="2" customFormat="1" ht="25" customHeight="1" spans="1:8">
      <c r="A3" s="11" t="s">
        <v>507</v>
      </c>
      <c r="B3" s="11"/>
      <c r="C3" s="11"/>
      <c r="D3" s="11"/>
      <c r="E3" s="11"/>
      <c r="F3" s="11"/>
      <c r="G3" s="11"/>
      <c r="H3" s="12"/>
    </row>
    <row r="4" s="2" customFormat="1" ht="25" customHeight="1" outlineLevel="1" spans="1:8">
      <c r="A4" s="13">
        <v>1</v>
      </c>
      <c r="B4" s="13" t="s">
        <v>148</v>
      </c>
      <c r="C4" s="14" t="s">
        <v>508</v>
      </c>
      <c r="D4" s="14" t="s">
        <v>186</v>
      </c>
      <c r="E4" s="13" t="s">
        <v>88</v>
      </c>
      <c r="F4" s="15"/>
      <c r="G4" s="16"/>
      <c r="H4" s="17"/>
    </row>
    <row r="5" s="3" customFormat="1" ht="27" customHeight="1" outlineLevel="1" spans="1:8">
      <c r="A5" s="13">
        <v>2</v>
      </c>
      <c r="B5" s="13" t="s">
        <v>148</v>
      </c>
      <c r="C5" s="14" t="s">
        <v>509</v>
      </c>
      <c r="D5" s="14" t="s">
        <v>351</v>
      </c>
      <c r="E5" s="13" t="s">
        <v>88</v>
      </c>
      <c r="F5" s="15">
        <v>12.43</v>
      </c>
      <c r="G5" s="16"/>
      <c r="H5" s="17"/>
    </row>
    <row r="6" s="3" customFormat="1" ht="27" customHeight="1" outlineLevel="1" spans="1:8">
      <c r="A6" s="13">
        <v>3</v>
      </c>
      <c r="B6" s="13" t="s">
        <v>148</v>
      </c>
      <c r="C6" s="14" t="s">
        <v>510</v>
      </c>
      <c r="D6" s="14" t="s">
        <v>511</v>
      </c>
      <c r="E6" s="13" t="s">
        <v>88</v>
      </c>
      <c r="F6" s="15">
        <v>188.93</v>
      </c>
      <c r="G6" s="16"/>
      <c r="H6" s="17"/>
    </row>
    <row r="7" s="3" customFormat="1" ht="27" customHeight="1" outlineLevel="1" spans="1:8">
      <c r="A7" s="13">
        <v>4</v>
      </c>
      <c r="B7" s="13" t="s">
        <v>148</v>
      </c>
      <c r="C7" s="14" t="s">
        <v>512</v>
      </c>
      <c r="D7" s="14" t="s">
        <v>513</v>
      </c>
      <c r="E7" s="13" t="s">
        <v>88</v>
      </c>
      <c r="F7" s="15">
        <v>861.32</v>
      </c>
      <c r="G7" s="16"/>
      <c r="H7" s="17"/>
    </row>
    <row r="8" s="3" customFormat="1" ht="27" customHeight="1" outlineLevel="1" spans="1:8">
      <c r="A8" s="13">
        <v>5</v>
      </c>
      <c r="B8" s="13" t="s">
        <v>148</v>
      </c>
      <c r="C8" s="14" t="s">
        <v>514</v>
      </c>
      <c r="D8" s="14" t="s">
        <v>515</v>
      </c>
      <c r="E8" s="13" t="s">
        <v>88</v>
      </c>
      <c r="F8" s="15">
        <v>163.18</v>
      </c>
      <c r="G8" s="16"/>
      <c r="H8" s="17"/>
    </row>
    <row r="9" s="3" customFormat="1" ht="27" customHeight="1" outlineLevel="1" spans="1:8">
      <c r="A9" s="13">
        <v>6</v>
      </c>
      <c r="B9" s="13" t="s">
        <v>148</v>
      </c>
      <c r="C9" s="14" t="s">
        <v>516</v>
      </c>
      <c r="D9" s="14" t="s">
        <v>517</v>
      </c>
      <c r="E9" s="13" t="s">
        <v>88</v>
      </c>
      <c r="F9" s="15">
        <v>163.2</v>
      </c>
      <c r="G9" s="16"/>
      <c r="H9" s="17"/>
    </row>
    <row r="10" s="3" customFormat="1" ht="27" customHeight="1" outlineLevel="1" spans="1:8">
      <c r="A10" s="13">
        <v>7</v>
      </c>
      <c r="B10" s="13" t="s">
        <v>518</v>
      </c>
      <c r="C10" s="14" t="s">
        <v>519</v>
      </c>
      <c r="D10" s="14" t="s">
        <v>520</v>
      </c>
      <c r="E10" s="13" t="s">
        <v>71</v>
      </c>
      <c r="F10" s="15">
        <v>20</v>
      </c>
      <c r="G10" s="16"/>
      <c r="H10" s="17"/>
    </row>
    <row r="11" s="3" customFormat="1" ht="27" customHeight="1" outlineLevel="1" spans="1:8">
      <c r="A11" s="13">
        <v>8</v>
      </c>
      <c r="B11" s="13" t="s">
        <v>518</v>
      </c>
      <c r="C11" s="14" t="s">
        <v>521</v>
      </c>
      <c r="D11" s="14" t="s">
        <v>522</v>
      </c>
      <c r="E11" s="13" t="s">
        <v>71</v>
      </c>
      <c r="F11" s="15">
        <v>7</v>
      </c>
      <c r="G11" s="16"/>
      <c r="H11" s="17"/>
    </row>
    <row r="12" s="3" customFormat="1" ht="27" customHeight="1" outlineLevel="1" spans="1:8">
      <c r="A12" s="13">
        <v>9</v>
      </c>
      <c r="B12" s="13" t="s">
        <v>523</v>
      </c>
      <c r="C12" s="14" t="s">
        <v>524</v>
      </c>
      <c r="D12" s="14" t="s">
        <v>525</v>
      </c>
      <c r="E12" s="13" t="s">
        <v>109</v>
      </c>
      <c r="F12" s="15">
        <v>20</v>
      </c>
      <c r="G12" s="16"/>
      <c r="H12" s="17"/>
    </row>
    <row r="13" s="3" customFormat="1" ht="27" customHeight="1" outlineLevel="1" spans="1:8">
      <c r="A13" s="13">
        <v>10</v>
      </c>
      <c r="B13" s="13" t="s">
        <v>523</v>
      </c>
      <c r="C13" s="14" t="s">
        <v>526</v>
      </c>
      <c r="D13" s="14" t="s">
        <v>527</v>
      </c>
      <c r="E13" s="13" t="s">
        <v>109</v>
      </c>
      <c r="F13" s="15">
        <v>7</v>
      </c>
      <c r="G13" s="16"/>
      <c r="H13" s="17"/>
    </row>
    <row r="14" s="3" customFormat="1" ht="27" customHeight="1" outlineLevel="1" spans="1:8">
      <c r="A14" s="13">
        <v>11</v>
      </c>
      <c r="B14" s="13" t="s">
        <v>528</v>
      </c>
      <c r="C14" s="14" t="s">
        <v>529</v>
      </c>
      <c r="D14" s="14"/>
      <c r="E14" s="13" t="s">
        <v>530</v>
      </c>
      <c r="F14" s="15">
        <v>158.49</v>
      </c>
      <c r="G14" s="16"/>
      <c r="H14" s="17"/>
    </row>
    <row r="15" s="3" customFormat="1" ht="27" customHeight="1" outlineLevel="1" spans="1:8">
      <c r="A15" s="13">
        <v>12</v>
      </c>
      <c r="B15" s="13" t="s">
        <v>531</v>
      </c>
      <c r="C15" s="14" t="s">
        <v>532</v>
      </c>
      <c r="D15" s="14"/>
      <c r="E15" s="13" t="s">
        <v>530</v>
      </c>
      <c r="F15" s="15">
        <v>148.06</v>
      </c>
      <c r="G15" s="16"/>
      <c r="H15" s="17"/>
    </row>
    <row r="16" s="4" customFormat="1" ht="25" customHeight="1" outlineLevel="1" spans="1:8">
      <c r="A16" s="13">
        <v>13</v>
      </c>
      <c r="B16" s="13" t="s">
        <v>533</v>
      </c>
      <c r="C16" s="14"/>
      <c r="D16" s="14"/>
      <c r="E16" s="13" t="s">
        <v>530</v>
      </c>
      <c r="F16" s="15">
        <v>10.43</v>
      </c>
      <c r="G16" s="16"/>
      <c r="H16" s="17"/>
    </row>
    <row r="17" s="4" customFormat="1" ht="25" customHeight="1" spans="1:8">
      <c r="A17" s="11" t="s">
        <v>534</v>
      </c>
      <c r="B17" s="11"/>
      <c r="C17" s="11"/>
      <c r="D17" s="11"/>
      <c r="E17" s="11"/>
      <c r="F17" s="11"/>
      <c r="G17" s="11"/>
      <c r="H17" s="18"/>
    </row>
    <row r="18" s="4" customFormat="1" ht="25" customHeight="1" outlineLevel="1" spans="1:8">
      <c r="A18" s="19">
        <v>1</v>
      </c>
      <c r="B18" s="13" t="s">
        <v>535</v>
      </c>
      <c r="C18" s="20"/>
      <c r="D18" s="20"/>
      <c r="E18" s="19" t="s">
        <v>71</v>
      </c>
      <c r="F18" s="19">
        <v>25</v>
      </c>
      <c r="G18" s="16"/>
      <c r="H18" s="17"/>
    </row>
    <row r="19" s="4" customFormat="1" ht="25" customHeight="1" outlineLevel="1" spans="1:8">
      <c r="A19" s="19">
        <v>2</v>
      </c>
      <c r="B19" s="13" t="s">
        <v>536</v>
      </c>
      <c r="C19" s="20"/>
      <c r="D19" s="20"/>
      <c r="E19" s="19" t="s">
        <v>71</v>
      </c>
      <c r="F19" s="19">
        <v>9</v>
      </c>
      <c r="G19" s="16"/>
      <c r="H19" s="17"/>
    </row>
    <row r="20" s="4" customFormat="1" ht="25" customHeight="1" outlineLevel="1" spans="1:8">
      <c r="A20" s="19">
        <v>3</v>
      </c>
      <c r="B20" s="21" t="s">
        <v>141</v>
      </c>
      <c r="C20" s="22" t="s">
        <v>254</v>
      </c>
      <c r="D20" s="22"/>
      <c r="E20" s="23" t="s">
        <v>88</v>
      </c>
      <c r="F20" s="19">
        <v>1288.63</v>
      </c>
      <c r="G20" s="16"/>
      <c r="H20" s="17"/>
    </row>
    <row r="21" s="4" customFormat="1" ht="25" customHeight="1" outlineLevel="1" spans="1:8">
      <c r="A21" s="19">
        <v>4</v>
      </c>
      <c r="B21" s="21" t="s">
        <v>148</v>
      </c>
      <c r="C21" s="20" t="s">
        <v>537</v>
      </c>
      <c r="D21" s="20"/>
      <c r="E21" s="23" t="s">
        <v>88</v>
      </c>
      <c r="F21" s="19">
        <v>348.53</v>
      </c>
      <c r="G21" s="16"/>
      <c r="H21" s="17"/>
    </row>
    <row r="22" s="4" customFormat="1" ht="25" customHeight="1" spans="1:8">
      <c r="A22" s="11" t="s">
        <v>538</v>
      </c>
      <c r="B22" s="11"/>
      <c r="C22" s="11"/>
      <c r="D22" s="11"/>
      <c r="E22" s="11"/>
      <c r="F22" s="11"/>
      <c r="G22" s="11"/>
      <c r="H22" s="18"/>
    </row>
    <row r="23" s="4" customFormat="1" ht="25" customHeight="1" outlineLevel="1" spans="1:8">
      <c r="A23" s="19">
        <v>1</v>
      </c>
      <c r="B23" s="21" t="s">
        <v>539</v>
      </c>
      <c r="C23" s="20"/>
      <c r="D23" s="20"/>
      <c r="E23" s="19" t="s">
        <v>71</v>
      </c>
      <c r="F23" s="19">
        <v>3</v>
      </c>
      <c r="G23" s="16"/>
      <c r="H23" s="17"/>
    </row>
    <row r="24" s="4" customFormat="1" ht="25" customHeight="1" outlineLevel="1" spans="1:8">
      <c r="A24" s="19">
        <v>2</v>
      </c>
      <c r="B24" s="24" t="s">
        <v>129</v>
      </c>
      <c r="C24" s="25" t="s">
        <v>130</v>
      </c>
      <c r="D24" s="20" t="s">
        <v>46</v>
      </c>
      <c r="E24" s="24" t="s">
        <v>40</v>
      </c>
      <c r="F24" s="19">
        <v>3</v>
      </c>
      <c r="G24" s="16"/>
      <c r="H24" s="17"/>
    </row>
    <row r="25" s="4" customFormat="1" ht="25" customHeight="1" outlineLevel="1" spans="1:8">
      <c r="A25" s="19">
        <v>3</v>
      </c>
      <c r="B25" s="21" t="s">
        <v>540</v>
      </c>
      <c r="C25" s="20"/>
      <c r="D25" s="20"/>
      <c r="E25" s="19" t="s">
        <v>40</v>
      </c>
      <c r="F25" s="19">
        <v>2</v>
      </c>
      <c r="G25" s="16"/>
      <c r="H25" s="17"/>
    </row>
    <row r="26" s="4" customFormat="1" ht="25" customHeight="1" outlineLevel="1" spans="1:8">
      <c r="A26" s="19">
        <v>4</v>
      </c>
      <c r="B26" s="21" t="s">
        <v>541</v>
      </c>
      <c r="C26" s="20"/>
      <c r="D26" s="20"/>
      <c r="E26" s="19" t="s">
        <v>40</v>
      </c>
      <c r="F26" s="19">
        <v>1</v>
      </c>
      <c r="G26" s="16"/>
      <c r="H26" s="17"/>
    </row>
    <row r="27" s="4" customFormat="1" ht="25" customHeight="1" outlineLevel="1" spans="1:8">
      <c r="A27" s="19">
        <v>5</v>
      </c>
      <c r="B27" s="21" t="s">
        <v>542</v>
      </c>
      <c r="C27" s="20"/>
      <c r="D27" s="20"/>
      <c r="E27" s="19" t="s">
        <v>71</v>
      </c>
      <c r="F27" s="19">
        <v>3</v>
      </c>
      <c r="G27" s="16"/>
      <c r="H27" s="17"/>
    </row>
    <row r="28" s="4" customFormat="1" ht="25" customHeight="1" outlineLevel="1" spans="1:8">
      <c r="A28" s="19">
        <v>6</v>
      </c>
      <c r="B28" s="21" t="s">
        <v>72</v>
      </c>
      <c r="C28" s="20"/>
      <c r="D28" s="20"/>
      <c r="E28" s="19" t="s">
        <v>73</v>
      </c>
      <c r="F28" s="19">
        <v>3</v>
      </c>
      <c r="G28" s="16"/>
      <c r="H28" s="17"/>
    </row>
    <row r="29" s="4" customFormat="1" ht="25" customHeight="1" outlineLevel="1" spans="1:8">
      <c r="A29" s="19">
        <v>7</v>
      </c>
      <c r="B29" s="21" t="s">
        <v>543</v>
      </c>
      <c r="C29" s="20"/>
      <c r="D29" s="20"/>
      <c r="E29" s="19" t="s">
        <v>73</v>
      </c>
      <c r="F29" s="19">
        <v>12</v>
      </c>
      <c r="G29" s="16"/>
      <c r="H29" s="17"/>
    </row>
    <row r="30" s="4" customFormat="1" ht="25" customHeight="1" outlineLevel="1" spans="1:8">
      <c r="A30" s="19">
        <v>8</v>
      </c>
      <c r="B30" s="21" t="s">
        <v>544</v>
      </c>
      <c r="C30" s="20"/>
      <c r="D30" s="20"/>
      <c r="E30" s="19" t="s">
        <v>71</v>
      </c>
      <c r="F30" s="19">
        <f>3*4</f>
        <v>12</v>
      </c>
      <c r="G30" s="16"/>
      <c r="H30" s="17"/>
    </row>
    <row r="31" s="4" customFormat="1" ht="25" customHeight="1" outlineLevel="1" spans="1:8">
      <c r="A31" s="19">
        <v>9</v>
      </c>
      <c r="B31" s="21" t="s">
        <v>545</v>
      </c>
      <c r="C31" s="20"/>
      <c r="D31" s="20"/>
      <c r="E31" s="13" t="s">
        <v>88</v>
      </c>
      <c r="F31" s="19">
        <v>398.79</v>
      </c>
      <c r="G31" s="16"/>
      <c r="H31" s="17"/>
    </row>
    <row r="32" s="4" customFormat="1" ht="25" customHeight="1" outlineLevel="1" spans="1:8">
      <c r="A32" s="19">
        <v>10</v>
      </c>
      <c r="B32" s="26" t="s">
        <v>68</v>
      </c>
      <c r="C32" s="27" t="s">
        <v>69</v>
      </c>
      <c r="D32" s="27" t="s">
        <v>70</v>
      </c>
      <c r="E32" s="13" t="s">
        <v>71</v>
      </c>
      <c r="F32" s="15">
        <v>3</v>
      </c>
      <c r="G32" s="16"/>
      <c r="H32" s="17"/>
    </row>
    <row r="33" s="4" customFormat="1" ht="25" customHeight="1" outlineLevel="1" spans="1:8">
      <c r="A33" s="19">
        <v>12</v>
      </c>
      <c r="B33" s="21" t="s">
        <v>141</v>
      </c>
      <c r="C33" s="22" t="s">
        <v>546</v>
      </c>
      <c r="D33" s="20"/>
      <c r="E33" s="13" t="s">
        <v>88</v>
      </c>
      <c r="F33" s="19">
        <v>479.39</v>
      </c>
      <c r="G33" s="16"/>
      <c r="H33" s="17"/>
    </row>
    <row r="34" s="4" customFormat="1" ht="25" customHeight="1" outlineLevel="1" spans="1:8">
      <c r="A34" s="19">
        <v>13</v>
      </c>
      <c r="B34" s="21" t="s">
        <v>547</v>
      </c>
      <c r="C34" s="20"/>
      <c r="D34" s="20"/>
      <c r="E34" s="19" t="s">
        <v>71</v>
      </c>
      <c r="F34" s="19">
        <f>6+10+9</f>
        <v>25</v>
      </c>
      <c r="G34" s="16"/>
      <c r="H34" s="17"/>
    </row>
    <row r="35" s="4" customFormat="1" ht="25" customHeight="1" spans="1:8">
      <c r="A35" s="28"/>
      <c r="B35" s="29" t="s">
        <v>274</v>
      </c>
      <c r="C35" s="29"/>
      <c r="D35" s="29"/>
      <c r="E35" s="30"/>
      <c r="F35" s="30"/>
      <c r="G35" s="31"/>
      <c r="H35" s="32"/>
    </row>
  </sheetData>
  <mergeCells count="5">
    <mergeCell ref="A1:H1"/>
    <mergeCell ref="A3:G3"/>
    <mergeCell ref="A17:G17"/>
    <mergeCell ref="A22:G22"/>
    <mergeCell ref="B35:C35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地下室</vt:lpstr>
      <vt:lpstr>地上</vt:lpstr>
      <vt:lpstr>室外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梁紫琪</cp:lastModifiedBy>
  <dcterms:created xsi:type="dcterms:W3CDTF">2025-09-27T14:22:00Z</dcterms:created>
  <dcterms:modified xsi:type="dcterms:W3CDTF">2025-10-30T09:21:18Z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5A46F4E3A810467BA811F40D2808DA14_11</vt:lpwstr>
  </property>
  <property fmtid="{D5CDD505-2E9C-101B-9397-08002B2CF9AE}" pid="3" name="KSOProductBuildVer">
    <vt:lpwstr>2052-12.1.0.23125</vt:lpwstr>
  </property>
</Properties>
</file>